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baltazar\skupno\50-OPG\TRIS\2021_NMV_gradnja TRIS 1del 2faza\"/>
    </mc:Choice>
  </mc:AlternateContent>
  <xr:revisionPtr revIDLastSave="0" documentId="8_{33C330F7-E9E4-4850-A82F-0BC2F7DFF478}" xr6:coauthVersionLast="46" xr6:coauthVersionMax="46" xr10:uidLastSave="{00000000-0000-0000-0000-000000000000}"/>
  <bookViews>
    <workbookView xWindow="-108" yWindow="-108" windowWidth="23256" windowHeight="12576" activeTab="3" xr2:uid="{00000000-000D-0000-FFFF-FFFF00000000}"/>
  </bookViews>
  <sheets>
    <sheet name="0 REKAPITULACIJA" sheetId="3" r:id="rId1"/>
    <sheet name="1 CESTE IN MK" sheetId="1" r:id="rId2"/>
    <sheet name="2 VODOVOD" sheetId="2" r:id="rId3"/>
    <sheet name="3 JAVNA RAZSV" sheetId="4" r:id="rId4"/>
  </sheets>
  <definedNames>
    <definedName name="_xlnm.Print_Area" localSheetId="0">'0 REKAPITULACIJA'!$A$1:$F$51</definedName>
    <definedName name="_xlnm.Print_Area" localSheetId="1">'1 CESTE IN MK'!$A$1:$F$283</definedName>
    <definedName name="_xlnm.Print_Area" localSheetId="2">'2 VODOVOD'!$A$1:$F$125</definedName>
    <definedName name="_xlnm.Print_Area" localSheetId="3">'3 JAVNA RAZSV'!$A$1:$G$155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5" i="2" l="1"/>
  <c r="A42" i="2"/>
  <c r="F33" i="3"/>
  <c r="F248" i="1" l="1"/>
  <c r="G116" i="4"/>
  <c r="A10" i="2"/>
  <c r="A12" i="2" s="1"/>
  <c r="A14" i="2" s="1"/>
  <c r="A16" i="2" s="1"/>
  <c r="A18" i="2" s="1"/>
  <c r="A20" i="2" s="1"/>
  <c r="A22" i="2" s="1"/>
  <c r="A24" i="2" s="1"/>
  <c r="A26" i="2" s="1"/>
  <c r="A28" i="2" s="1"/>
  <c r="A30" i="2" s="1"/>
  <c r="A118" i="2"/>
  <c r="A117" i="2"/>
  <c r="A116" i="2"/>
  <c r="G112" i="4"/>
  <c r="F150" i="1"/>
  <c r="A153" i="4" l="1"/>
  <c r="A152" i="4"/>
  <c r="F43" i="1" l="1"/>
  <c r="B142" i="1" l="1"/>
  <c r="D200" i="1"/>
  <c r="D203" i="1" l="1"/>
  <c r="G147" i="4"/>
  <c r="G145" i="4"/>
  <c r="G143" i="4"/>
  <c r="G141" i="4"/>
  <c r="G139" i="4"/>
  <c r="G137" i="4"/>
  <c r="G135" i="4"/>
  <c r="G133" i="4"/>
  <c r="G131" i="4"/>
  <c r="G129" i="4"/>
  <c r="G127" i="4"/>
  <c r="B127" i="4"/>
  <c r="B129" i="4" s="1"/>
  <c r="B131" i="4" s="1"/>
  <c r="G125" i="4"/>
  <c r="G114" i="4"/>
  <c r="G110" i="4"/>
  <c r="G108" i="4"/>
  <c r="G106" i="4"/>
  <c r="G104" i="4"/>
  <c r="G102" i="4"/>
  <c r="G100" i="4"/>
  <c r="G98" i="4"/>
  <c r="G96" i="4"/>
  <c r="G94" i="4"/>
  <c r="G92" i="4"/>
  <c r="G90" i="4"/>
  <c r="G88" i="4"/>
  <c r="G86" i="4"/>
  <c r="G84" i="4"/>
  <c r="G82" i="4"/>
  <c r="G80" i="4"/>
  <c r="G78" i="4"/>
  <c r="G54" i="4"/>
  <c r="G30" i="4"/>
  <c r="G28" i="4"/>
  <c r="G26" i="4"/>
  <c r="G24" i="4"/>
  <c r="G22" i="4"/>
  <c r="B22" i="4"/>
  <c r="B24" i="4" s="1"/>
  <c r="F186" i="1"/>
  <c r="F183" i="1"/>
  <c r="F182" i="1"/>
  <c r="F181" i="1"/>
  <c r="G149" i="4" l="1"/>
  <c r="G153" i="4" s="1"/>
  <c r="B26" i="4"/>
  <c r="B28" i="4" s="1"/>
  <c r="B30" i="4" s="1"/>
  <c r="B54" i="4" s="1"/>
  <c r="B78" i="4" s="1"/>
  <c r="B80" i="4" s="1"/>
  <c r="B82" i="4" s="1"/>
  <c r="B84" i="4" s="1"/>
  <c r="B86" i="4" s="1"/>
  <c r="B88" i="4" s="1"/>
  <c r="B90" i="4" s="1"/>
  <c r="B92" i="4" s="1"/>
  <c r="B94" i="4" s="1"/>
  <c r="B96" i="4" s="1"/>
  <c r="B98" i="4" s="1"/>
  <c r="B100" i="4" s="1"/>
  <c r="B102" i="4" s="1"/>
  <c r="B104" i="4" s="1"/>
  <c r="B106" i="4" s="1"/>
  <c r="B108" i="4" s="1"/>
  <c r="B110" i="4" s="1"/>
  <c r="G118" i="4"/>
  <c r="G120" i="4" s="1"/>
  <c r="D40" i="2"/>
  <c r="F40" i="2" s="1"/>
  <c r="D39" i="2"/>
  <c r="F39" i="2" s="1"/>
  <c r="F111" i="2"/>
  <c r="F110" i="2"/>
  <c r="F107" i="2"/>
  <c r="F105" i="2"/>
  <c r="F103" i="2"/>
  <c r="F101" i="2"/>
  <c r="F99" i="2"/>
  <c r="F97" i="2"/>
  <c r="F95" i="2"/>
  <c r="F93" i="2"/>
  <c r="F91" i="2"/>
  <c r="F89" i="2"/>
  <c r="F87" i="2"/>
  <c r="F85" i="2"/>
  <c r="F83" i="2"/>
  <c r="F81" i="2"/>
  <c r="F79" i="2"/>
  <c r="F77" i="2"/>
  <c r="F75" i="2"/>
  <c r="F73" i="2"/>
  <c r="F70" i="2"/>
  <c r="F67" i="2"/>
  <c r="F59" i="2"/>
  <c r="F57" i="2"/>
  <c r="F55" i="2"/>
  <c r="F53" i="2"/>
  <c r="F51" i="2"/>
  <c r="F49" i="2"/>
  <c r="F47" i="2"/>
  <c r="F45" i="2"/>
  <c r="F43" i="2"/>
  <c r="F30" i="2"/>
  <c r="F28" i="2"/>
  <c r="F26" i="2"/>
  <c r="F24" i="2"/>
  <c r="F22" i="2"/>
  <c r="F20" i="2"/>
  <c r="F18" i="2"/>
  <c r="F16" i="2"/>
  <c r="F14" i="2"/>
  <c r="F12" i="2"/>
  <c r="F10" i="2"/>
  <c r="F8" i="2"/>
  <c r="F113" i="2" l="1"/>
  <c r="F118" i="2" s="1"/>
  <c r="F61" i="2"/>
  <c r="F117" i="2" s="1"/>
  <c r="B112" i="4"/>
  <c r="B114" i="4" s="1"/>
  <c r="B116" i="4" s="1"/>
  <c r="B118" i="4" s="1"/>
  <c r="F32" i="2"/>
  <c r="F116" i="2" s="1"/>
  <c r="G152" i="4"/>
  <c r="B133" i="4"/>
  <c r="B135" i="4" s="1"/>
  <c r="B137" i="4" s="1"/>
  <c r="B139" i="4" s="1"/>
  <c r="B141" i="4" s="1"/>
  <c r="B143" i="4" s="1"/>
  <c r="F119" i="2" l="1"/>
  <c r="F19" i="3" s="1"/>
  <c r="G155" i="4"/>
  <c r="F27" i="3" s="1"/>
  <c r="B145" i="4"/>
  <c r="B147" i="4" s="1"/>
  <c r="F280" i="1" l="1"/>
  <c r="D143" i="1"/>
  <c r="B99" i="1"/>
  <c r="D101" i="1" s="1"/>
  <c r="F101" i="1" s="1"/>
  <c r="B68" i="1"/>
  <c r="D70" i="1" s="1"/>
  <c r="F70" i="1" s="1"/>
  <c r="F50" i="1"/>
  <c r="D100" i="1" l="1"/>
  <c r="F100" i="1" s="1"/>
  <c r="D144" i="1"/>
  <c r="F144" i="1" s="1"/>
  <c r="D69" i="1"/>
  <c r="F69" i="1" s="1"/>
  <c r="F200" i="1"/>
  <c r="D277" i="1"/>
  <c r="F277" i="1" s="1"/>
  <c r="D276" i="1"/>
  <c r="F276" i="1" s="1"/>
  <c r="D275" i="1"/>
  <c r="F275" i="1" s="1"/>
  <c r="F272" i="1"/>
  <c r="F268" i="1"/>
  <c r="F267" i="1"/>
  <c r="F266" i="1"/>
  <c r="A265" i="1"/>
  <c r="A271" i="1" s="1"/>
  <c r="A274" i="1" s="1"/>
  <c r="A279" i="1" s="1"/>
  <c r="F263" i="1"/>
  <c r="F254" i="1"/>
  <c r="F251" i="1"/>
  <c r="F245" i="1"/>
  <c r="F242" i="1"/>
  <c r="A241" i="1"/>
  <c r="A244" i="1" s="1"/>
  <c r="F239" i="1"/>
  <c r="F230" i="1"/>
  <c r="F227" i="1"/>
  <c r="F224" i="1"/>
  <c r="F221" i="1"/>
  <c r="D218" i="1"/>
  <c r="F218" i="1" s="1"/>
  <c r="D215" i="1"/>
  <c r="F215" i="1" s="1"/>
  <c r="D212" i="1"/>
  <c r="F212" i="1" s="1"/>
  <c r="F209" i="1"/>
  <c r="D206" i="1"/>
  <c r="F206" i="1" s="1"/>
  <c r="F203" i="1"/>
  <c r="A202" i="1"/>
  <c r="A205" i="1" s="1"/>
  <c r="A208" i="1" s="1"/>
  <c r="A211" i="1" s="1"/>
  <c r="A214" i="1" s="1"/>
  <c r="A217" i="1" s="1"/>
  <c r="A220" i="1" s="1"/>
  <c r="A223" i="1" s="1"/>
  <c r="A226" i="1" s="1"/>
  <c r="A229" i="1" s="1"/>
  <c r="F193" i="1"/>
  <c r="F190" i="1"/>
  <c r="F189" i="1"/>
  <c r="F180" i="1"/>
  <c r="F176" i="1"/>
  <c r="F172" i="1"/>
  <c r="F169" i="1"/>
  <c r="F168" i="1"/>
  <c r="F167" i="1"/>
  <c r="F166" i="1"/>
  <c r="F165" i="1"/>
  <c r="F159" i="1"/>
  <c r="F156" i="1"/>
  <c r="D153" i="1"/>
  <c r="F153" i="1" s="1"/>
  <c r="F147" i="1"/>
  <c r="F143" i="1"/>
  <c r="D162" i="1"/>
  <c r="F162" i="1" s="1"/>
  <c r="A141" i="1"/>
  <c r="A146" i="1" s="1"/>
  <c r="F139" i="1"/>
  <c r="D131" i="1"/>
  <c r="F131" i="1" s="1"/>
  <c r="D128" i="1"/>
  <c r="F128" i="1" s="1"/>
  <c r="F127" i="1"/>
  <c r="F124" i="1"/>
  <c r="F123" i="1"/>
  <c r="F120" i="1"/>
  <c r="F119" i="1"/>
  <c r="D116" i="1"/>
  <c r="F116" i="1" s="1"/>
  <c r="F113" i="1"/>
  <c r="D110" i="1"/>
  <c r="F110" i="1" s="1"/>
  <c r="D107" i="1"/>
  <c r="F107" i="1" s="1"/>
  <c r="F104" i="1"/>
  <c r="A98" i="1"/>
  <c r="A103" i="1" s="1"/>
  <c r="A106" i="1" s="1"/>
  <c r="F96" i="1"/>
  <c r="F88" i="1"/>
  <c r="D85" i="1"/>
  <c r="F85" i="1" s="1"/>
  <c r="F82" i="1"/>
  <c r="D79" i="1"/>
  <c r="F79" i="1" s="1"/>
  <c r="D76" i="1"/>
  <c r="F76" i="1" s="1"/>
  <c r="F73" i="1"/>
  <c r="F65" i="1"/>
  <c r="D62" i="1"/>
  <c r="F62" i="1" s="1"/>
  <c r="A61" i="1"/>
  <c r="A64" i="1" s="1"/>
  <c r="A67" i="1" s="1"/>
  <c r="A72" i="1" s="1"/>
  <c r="A75" i="1" s="1"/>
  <c r="A78" i="1" s="1"/>
  <c r="A81" i="1" s="1"/>
  <c r="A84" i="1" s="1"/>
  <c r="A87" i="1" s="1"/>
  <c r="F59" i="1"/>
  <c r="F47" i="1"/>
  <c r="F46" i="1"/>
  <c r="F42" i="1"/>
  <c r="F41" i="1"/>
  <c r="F40" i="1"/>
  <c r="F39" i="1"/>
  <c r="F38" i="1"/>
  <c r="F35" i="1"/>
  <c r="F32" i="1"/>
  <c r="A31" i="1"/>
  <c r="A34" i="1" s="1"/>
  <c r="A37" i="1" s="1"/>
  <c r="A45" i="1" s="1"/>
  <c r="A49" i="1" s="1"/>
  <c r="B23" i="1"/>
  <c r="B21" i="1"/>
  <c r="B19" i="1"/>
  <c r="B17" i="1"/>
  <c r="A17" i="1"/>
  <c r="B15" i="1"/>
  <c r="A15" i="1"/>
  <c r="B13" i="1"/>
  <c r="A13" i="1"/>
  <c r="B11" i="1"/>
  <c r="A11" i="1"/>
  <c r="A247" i="1" l="1"/>
  <c r="A250" i="1" s="1"/>
  <c r="A253" i="1" s="1"/>
  <c r="A149" i="1"/>
  <c r="A152" i="1" s="1"/>
  <c r="A155" i="1" s="1"/>
  <c r="A158" i="1" s="1"/>
  <c r="A161" i="1" s="1"/>
  <c r="A164" i="1" s="1"/>
  <c r="A171" i="1" s="1"/>
  <c r="A175" i="1" s="1"/>
  <c r="A179" i="1" s="1"/>
  <c r="A109" i="1"/>
  <c r="A112" i="1" s="1"/>
  <c r="A115" i="1" s="1"/>
  <c r="A118" i="1" s="1"/>
  <c r="A122" i="1" s="1"/>
  <c r="A126" i="1" s="1"/>
  <c r="A130" i="1" s="1"/>
  <c r="F256" i="1"/>
  <c r="F232" i="1"/>
  <c r="F194" i="1"/>
  <c r="F17" i="1" s="1"/>
  <c r="F132" i="1"/>
  <c r="F89" i="1"/>
  <c r="F13" i="1" s="1"/>
  <c r="F52" i="1"/>
  <c r="F282" i="1"/>
  <c r="A185" i="1" l="1"/>
  <c r="A192" i="1"/>
  <c r="F23" i="1"/>
  <c r="F25" i="3" s="1"/>
  <c r="F11" i="1"/>
  <c r="F11" i="3" s="1"/>
  <c r="F17" i="3"/>
  <c r="F13" i="3"/>
  <c r="F15" i="1" l="1"/>
  <c r="F15" i="3" s="1"/>
  <c r="F21" i="1"/>
  <c r="F23" i="3" s="1"/>
  <c r="F19" i="1"/>
  <c r="F21" i="3" s="1"/>
  <c r="F29" i="3" l="1"/>
  <c r="F31" i="3" s="1"/>
  <c r="F35" i="3" s="1"/>
  <c r="F37" i="3" l="1"/>
</calcChain>
</file>

<file path=xl/sharedStrings.xml><?xml version="1.0" encoding="utf-8"?>
<sst xmlns="http://schemas.openxmlformats.org/spreadsheetml/2006/main" count="563" uniqueCount="290">
  <si>
    <t xml:space="preserve">Investitor: </t>
  </si>
  <si>
    <t>OBČINA ČRNOMELJ, TRG SVOBODE 3, 8340 ČRNOMELJ</t>
  </si>
  <si>
    <r>
      <t xml:space="preserve">Objekt:         </t>
    </r>
    <r>
      <rPr>
        <b/>
        <sz val="10"/>
        <rFont val="Arial CE"/>
        <family val="2"/>
        <charset val="238"/>
      </rPr>
      <t xml:space="preserve"> </t>
    </r>
  </si>
  <si>
    <t xml:space="preserve">IZGRADNJA EKONOMSKO-POSLOVNE INFRASTRUKTURE </t>
  </si>
  <si>
    <t>V PC TRIS KANIŽARICA - 1. DEL - II. FAZA</t>
  </si>
  <si>
    <t>JAVNA RAZSVETLJAVA</t>
  </si>
  <si>
    <t xml:space="preserve"> </t>
  </si>
  <si>
    <t>SKUPAJ BREZ DDV</t>
  </si>
  <si>
    <t xml:space="preserve">SKUPAJ Z DDV </t>
  </si>
  <si>
    <t>1.DEL - II. FAZA - CESTE F, E1, E2</t>
  </si>
  <si>
    <t>A</t>
  </si>
  <si>
    <t>PREDHODNA DELA</t>
  </si>
  <si>
    <t>Zakoličba in zavarovanje zakoličbe trase cest F, E1, E2</t>
  </si>
  <si>
    <t>m1</t>
  </si>
  <si>
    <t>Ureditev začasne prometne signalizacije in režima prometa v času gradnje</t>
  </si>
  <si>
    <t>kpl</t>
  </si>
  <si>
    <t xml:space="preserve">Zakoličba obstoječih komunalnih vodov in nadzor upravljalcev </t>
  </si>
  <si>
    <t>Elektro</t>
  </si>
  <si>
    <t>Telekom</t>
  </si>
  <si>
    <t>Komunala vodovod</t>
  </si>
  <si>
    <t>Komunala kanalizacija</t>
  </si>
  <si>
    <t>Istrabenz plini - plin</t>
  </si>
  <si>
    <t>Ureditev gradbišča v skladu z varnostnim načrtom</t>
  </si>
  <si>
    <t>elaborat zapore občinske ceste</t>
  </si>
  <si>
    <t>B</t>
  </si>
  <si>
    <t>RUŠITVENA IN ZEMELJSKA DELA</t>
  </si>
  <si>
    <t>Strojno rezanje asfalta v deb. Cca 10,0 cm</t>
  </si>
  <si>
    <t>Strojna odstranitev asfalta in odvoz v predelavo oz na deponijo inertnih odpadkov</t>
  </si>
  <si>
    <t>m3</t>
  </si>
  <si>
    <t>Strojna odstranitev robnikov in odvoz v predelavo oz na deponijo inertnih odpadkov</t>
  </si>
  <si>
    <t>Ročni izkop ob obstoječi infrastrukturi v terenu III. - IV. kat. Z odmetom na stran, strojnim nakladanjem na prevozno sredstvo in odvozom na stalno deponijo</t>
  </si>
  <si>
    <t xml:space="preserve">III.-IV. Kat </t>
  </si>
  <si>
    <t>Valjanje in planiranje zemeljskega panuma</t>
  </si>
  <si>
    <t>m2</t>
  </si>
  <si>
    <t>Dobava in vgraditev tamponskega materiala, skale, v deb. 60 cm v spodnji ustroj cestišča in pločnikov</t>
  </si>
  <si>
    <t>Dobava in prevoz humusa, humuziranje brežin brez valjanja, v debelini do 15 cm - ročno + sejanje trave. V širini 1,50 m od robnika.</t>
  </si>
  <si>
    <t>Meritve nosilnosti spodnjega ustroja -  80 mPa, zbitost 80% - 4 sonde</t>
  </si>
  <si>
    <t>%</t>
  </si>
  <si>
    <t>C</t>
  </si>
  <si>
    <t>FEKALNA KANALIZACIJA</t>
  </si>
  <si>
    <t>Zakoličba in zavarovanje zakoličbe trase fekalne kanalizacije v cesti.</t>
  </si>
  <si>
    <t>Strojni izkop v cestišču za fekalno kanalizacijo v terenu III. - V. kat. Z odvozom na deponijo inertnih odpadkov. Dno izkopa širine 0,8 m, kot izkopa 75 stopinj.</t>
  </si>
  <si>
    <t xml:space="preserve">III.-IV. Kat  </t>
  </si>
  <si>
    <t>Dobava in obsip kanalizacijskih cevi z enozrnatim peskom 0-4 mm.</t>
  </si>
  <si>
    <t xml:space="preserve">Dobava in zasip kanala v vozišču z tamponskim materialom z utrjevanjem v plasteh po 30 cm. Zasip do nivoja zgornjega ustroja. </t>
  </si>
  <si>
    <t xml:space="preserve">fi 200 mm </t>
  </si>
  <si>
    <t xml:space="preserve">fi 250 mm </t>
  </si>
  <si>
    <t>globine 1,50 - 2,00 m</t>
  </si>
  <si>
    <t>globine 2,00 - 2,50 m</t>
  </si>
  <si>
    <t>kanal</t>
  </si>
  <si>
    <t>RJ fi 1000 mm</t>
  </si>
  <si>
    <t>kom</t>
  </si>
  <si>
    <t>D</t>
  </si>
  <si>
    <t>METEORNA KANALIZACIJA</t>
  </si>
  <si>
    <t>fi 200 mm</t>
  </si>
  <si>
    <t>fi 250 mm</t>
  </si>
  <si>
    <t>fi 500 mm</t>
  </si>
  <si>
    <t>fi 600 mm</t>
  </si>
  <si>
    <t>fi 800 mm</t>
  </si>
  <si>
    <t>vtok pod robnikom - pokrov 400x400, 125 kN</t>
  </si>
  <si>
    <t>na vozišču - lž rešetka 400x400, 400 kN</t>
  </si>
  <si>
    <t>E</t>
  </si>
  <si>
    <t>VODOVOD</t>
  </si>
  <si>
    <t>ur</t>
  </si>
  <si>
    <t>G</t>
  </si>
  <si>
    <t>ZGORNJI USTROJ</t>
  </si>
  <si>
    <t>PROMETNA OPREMA</t>
  </si>
  <si>
    <t>Izdelava temelja iz cementnega betona C12/15, globine 80 cm, premera 30 cm</t>
  </si>
  <si>
    <t>Dobava in vgraditev stebrička za prometni znak iz vroče cinkane jeklene cevi s premerom 64 mm, dolge 3500 mm</t>
  </si>
  <si>
    <t>Dobava in pritrditev prometnega znaka velikostni razred 2, podloga iz aluminijaste pločevine, znak z odsevno folijo 1. vrste</t>
  </si>
  <si>
    <t>ZAKLJUČNA DELA</t>
  </si>
  <si>
    <t>obiskov</t>
  </si>
  <si>
    <t>Izdelava elaborata geodetskega načrta izvedenih del in vris infrastrukture  v kataster podzemnih vodov</t>
  </si>
  <si>
    <t>cesta</t>
  </si>
  <si>
    <t>fekalna kanalizacija</t>
  </si>
  <si>
    <t>cestna kanalizacija</t>
  </si>
  <si>
    <t xml:space="preserve">Izris detajlov križanj po dejanskem stanju na terenu pred zasipom kanalov </t>
  </si>
  <si>
    <t>mešana kanalizacija</t>
  </si>
  <si>
    <t>III.- IV. Kat  - 70%</t>
  </si>
  <si>
    <t>V. Kat  - 30%</t>
  </si>
  <si>
    <t>Dobava in polaganje kanalizacijskih cevi GPR PN1, S8,  s polnim  obetoniranjem v deb 10 cm nad temenom cevi pod asfaltnimi površinami - fekalna kanalizacija zunaj objekta. Obetoniranje z betonom C12/15 (0,21m3/m1, beton obračunan v postavki 4).</t>
  </si>
  <si>
    <t>Izdelava povoznega revizijskega jaška iz GPR PN1, S8,  fi 1000 mmm, komplet z AB razbremenilnim obročem, z obdelavo vtoka in iztoka, z vsemi deli, materialom in prenosi - z LŽ pokrovom 600/600 mm oz fi 600 mm z napisom "kanalizacija", 400 kN. Polaganje na betonsko ležišče. V vsak jašek se vgradijo vstopne lestve iz nerjavečega jekla.</t>
  </si>
  <si>
    <t>Izdelava cestnega požiralnika DN 40 cm, globine do 1,50 m po detajlu, z vsemi deli in prenosi. Pokrov oz cestna rešetka.</t>
  </si>
  <si>
    <t>Dobava in polaganje kanalizacijskih cevi GPR PN1, S8,  s polnim  obetoniranjem v deb 10 cm nad temenom cevi pod asfaltnimi površinami - meteorna kanalizacija. Obetoniranje z betonom C12/15 (0,21m3/m1, beton obračunan v postavki 5).</t>
  </si>
  <si>
    <t>III.- IV. Kat - 70%</t>
  </si>
  <si>
    <t>III.-IV. Kat</t>
  </si>
  <si>
    <t>V. Kat - 30%</t>
  </si>
  <si>
    <t>Široki strojni izkop za cesto v terenu III. - V. kat. Z odvozom na deponijo inertnih odpadkov. Globine do 1,0 m. Lokalno po potrebi, predvsem na križiščih cest.</t>
  </si>
  <si>
    <t xml:space="preserve">Vzpostavitev mejnikov v prvotno stanje </t>
  </si>
  <si>
    <t>REKAPITULACIJA:</t>
  </si>
  <si>
    <t>2. GRADBENA DELA</t>
  </si>
  <si>
    <t>3. DOBAVA IN MONTAŽA MATERIALA</t>
  </si>
  <si>
    <t>Enota</t>
  </si>
  <si>
    <t>Količina</t>
  </si>
  <si>
    <t>Cena na enoto</t>
  </si>
  <si>
    <t>Cena skupaj</t>
  </si>
  <si>
    <t>1. PRIPRAVLJALNA IN ZAKLJUČNA DELA</t>
  </si>
  <si>
    <t xml:space="preserve">Zakoličenje osi cevovoda z zavarovanjem osi, oznako horizontalnih in vertikalnih lomov, oznako vozlišč, odcepov in zakoličba mesta prevezave na obstoječi cevovod.    </t>
  </si>
  <si>
    <t>m'</t>
  </si>
  <si>
    <t xml:space="preserve">Postavitev gradbenih profilov na vzpostavljeno os trase cevovoda ter določitev nivoja za merjenje globine izkopa in polaganje cevovoda. </t>
  </si>
  <si>
    <t>kos</t>
  </si>
  <si>
    <t>Zakoličba obstoječih komunalnih vodov in zaščita teh vodov na celotni trasi, izvedba križanj z obstoječimi komunalnimi vodi in zaščita vodov skladno s soglasji in pod nadzorom upravljalca vodov vključno z obnovo opozorilnih trakov.</t>
  </si>
  <si>
    <t>Izdelava geodetskega posnetka, priprava podatkov za vnos v kataster upravljavca, priprava podatkov po navodilih upravljavca  (4 izvodi + podatki v digitalni obliki).</t>
  </si>
  <si>
    <r>
      <t>m</t>
    </r>
    <r>
      <rPr>
        <vertAlign val="superscript"/>
        <sz val="10"/>
        <rFont val="Arial"/>
        <family val="2"/>
        <charset val="238"/>
      </rPr>
      <t>2</t>
    </r>
  </si>
  <si>
    <t>Izpiranje, dezinfekcija in sanitarni preizkus cevovoda ter dostava potrdila o uspešno opravljenem preizkusu.</t>
  </si>
  <si>
    <t>Izvedba prvih meritev pretokov na hidrantih.</t>
  </si>
  <si>
    <t>Tlačni preizkus vodotesnosti cevovoda v skladu z določili iz standarda P SIST pr EN 805-poglavje 10, skupaj z izdelavo zapisnika.</t>
  </si>
  <si>
    <t>PRIPRAVLJALNA IN ZAKLJUČNA DELA SKUPAJ:</t>
  </si>
  <si>
    <r>
      <t>m</t>
    </r>
    <r>
      <rPr>
        <vertAlign val="superscript"/>
        <sz val="10"/>
        <rFont val="Arial"/>
        <family val="2"/>
        <charset val="238"/>
      </rPr>
      <t>3</t>
    </r>
  </si>
  <si>
    <t xml:space="preserve">3.ktg. </t>
  </si>
  <si>
    <t xml:space="preserve">Izdelava peščene posteljice iz sejanega peska 0-16 mm v debelini 10 cm in zasip cevi  s sejanim peskom 0-16 mm ob ceveh in 30 cm nad temenom cevi, vključno z dobavo peska.                          </t>
  </si>
  <si>
    <t xml:space="preserve">Zasip jarka z izkopanim materialom  in utrjevanjem po plasteh po 30 cm oz. po navodilih nadzora.                                       </t>
  </si>
  <si>
    <t>Obsip hidrantov in odzračevalnih armatur s peščenim materialom (cca 2 m3/ kos, frakcije 8-32 mm).</t>
  </si>
  <si>
    <t>Črpanje vode iz gradbene jame v času gradnje.
Obračun za 1 uro.</t>
  </si>
  <si>
    <t>Zavarovanje nastavkov za zasune, odzračevalne garniture in hidrante z betonskimi montažnimi podložkami, ter namestitev cestnih kap na končno niveleto terena ali cestišča. Obračun za 1 kos.</t>
  </si>
  <si>
    <t>Obbetoniranje odcepov, hidrantov, odzračevalnih garnitur, lokov in podbetoniranje NL elementov v jaških, s porabo betona do 0.15-0.40 m3/kos.</t>
  </si>
  <si>
    <t>GRADBENA DELA SKUPAJ:</t>
  </si>
  <si>
    <t>Dobava cevi iz NL (nodularna litina) klase C40 z notranjo zaščito iz cementne malte in zunanjo zaščito iz Zn-Al zlitine min. 400 g/m2 ter EPOXI premazom po standardu EN 545 / ISO 2351, s spajanjem na “STD” spoj, komplet s spojnim in tesnilnim materialom. (upoštevan razrez cevi v višini 3%)</t>
  </si>
  <si>
    <t>• DN 100</t>
  </si>
  <si>
    <t>Montaža cevi iz NL, z vsemi spremljajočimi deli, transporti, ter polaganje opozorilnega PVC traku, ki se ga položi na osnovni zasip cevovoda</t>
  </si>
  <si>
    <t>Dobava in montaža litoželeznih fazonskih kosov iz NL (nodularna litina), komplet s spojnim in tesnilnim materialom. Matični vijaki so pocinkani.</t>
  </si>
  <si>
    <t>F kos DN 100</t>
  </si>
  <si>
    <t>MMA 100/80</t>
  </si>
  <si>
    <t>EV - Z 100 z vgr. garnituro, pods.  in kapo fi 200</t>
  </si>
  <si>
    <t>EU kos DN 100</t>
  </si>
  <si>
    <t>EV - Z 80 z vgr. garnituro, pods.  in kapo fi 200</t>
  </si>
  <si>
    <t>FF 80/300</t>
  </si>
  <si>
    <t>N kos 80/90° z vrtljivimi prirobnicami</t>
  </si>
  <si>
    <t>FF 80/200</t>
  </si>
  <si>
    <t>NH DN 80 - lomljiv</t>
  </si>
  <si>
    <t>MMA 100/100</t>
  </si>
  <si>
    <t>T-kos 100/100</t>
  </si>
  <si>
    <t>T-kos 100/80</t>
  </si>
  <si>
    <t>X-kos DN 100</t>
  </si>
  <si>
    <t>Zračnik Hawle podzemni DN80 s bet. pods. in kapo</t>
  </si>
  <si>
    <t>spojni material</t>
  </si>
  <si>
    <t>opozorilni trak - indikator</t>
  </si>
  <si>
    <t>MMK - DN 125/11°-Vi spoj</t>
  </si>
  <si>
    <t>MMK - DN 125/22°-Vi spoj</t>
  </si>
  <si>
    <t>Označba zasunov in zračnikov:</t>
  </si>
  <si>
    <t>• tablice SIST 1005, vključno z namestitvijo</t>
  </si>
  <si>
    <t>SKUPAJ DOBAVA IN MONTAŽA:</t>
  </si>
  <si>
    <t>3.-IV. ktg. (70%)</t>
  </si>
  <si>
    <t>V. ktg. (30%)</t>
  </si>
  <si>
    <t>F</t>
  </si>
  <si>
    <t>SKUPNA REKAPITULACIJA</t>
  </si>
  <si>
    <t>CESTE, FEKALNA IN METEORNA KANALIZACIJA</t>
  </si>
  <si>
    <t xml:space="preserve">1.DEL - 2. FAZA - CESTE (F, E1, E2), FEKALNA  IN METEORNA KANALIZACIJA </t>
  </si>
  <si>
    <t>OPOMBE:</t>
  </si>
  <si>
    <t>*</t>
  </si>
  <si>
    <t>Priklop na obstoječi sistem javne razsvetljave na obstoječem kandelabru po grafični prilogi situaciji</t>
  </si>
  <si>
    <t>V ponudbeni ceni po enoti mere zajeti gradbena dela, potrebna za izvajanje električnih inštalacij. Upoštevati pripravljalna in zaključna dela, drobni material, vključno z vsemi transporti, pomožnimi deli in potrebnimi ukrepi za zagotavljanje varnega dela delavcev in okolice, ki so potrebna za izvedbo del po posamezni postavki.</t>
  </si>
  <si>
    <t>Izvajalec del mora poskrbeti za čiščenje okolice in odvoz odpadnega materiala na stalno mestno deponijo ter sprotno vsakodnevno čiščenje gradbišča</t>
  </si>
  <si>
    <t>Vsa oprema in material se mora dobaviti z vsemi ustreznimi certifikati, atesti, garancijami, navodili za obratovanje, vzdrževanje, posluževanje in servisiranje (v skladu z veljavno zakonodajo in zahtevami naročnika).</t>
  </si>
  <si>
    <t>Vse cene so brez DDV</t>
  </si>
  <si>
    <t>Znesek EUR:</t>
  </si>
  <si>
    <t xml:space="preserve">Stikalne manipulacije, izklop napajalne linije na obstoječem kablovodu javne razsvetljave, kjer se priključi dodatni kabel. </t>
  </si>
  <si>
    <t>Zakoličba lokacije kandelabrov</t>
  </si>
  <si>
    <t>Dobava in polaganje napajalnega kabla NYY-J 5x16mm2 v cev med kandelabri do priključnih sponk</t>
  </si>
  <si>
    <t>m</t>
  </si>
  <si>
    <t>Dobava in polaganje krmilnega kabla NYY-J 4x2,5mm2 v cev med kandelabri do priključnih sponk (predvideno za regulacijo)</t>
  </si>
  <si>
    <t>Dobava in polaganje kabla NYY-J 3x1,5mm2 v kandelabru med priključno sponko in svetilko na kandelabru</t>
  </si>
  <si>
    <t>Ohišje svetilke je  izdelano iz visokotlačnega litega aluminija z antikorozivnim premazom</t>
  </si>
  <si>
    <t>Konstrukcija zgornje površine svetilke izvedena na način, da so v svetilki integrerana hladilna rebra skozi celotno ohišje svetilke, s tem se omogoča boljše pasivno hlajenje (naravna kovekcija zraka) LED modula in napajalnika</t>
  </si>
  <si>
    <t xml:space="preserve">Pokrov svetilke ravno kaljeno steklo minimalne debeline 4mm. Tesnenje ohišja s silikonskim tesnilom, vsi uporabljeni vijaki, podloške in matice narejeni iz nerjavečega jekla </t>
  </si>
  <si>
    <t xml:space="preserve">LED diode in/ali LED moduli so v direktnim kontaktu z zunanjim delom ohišja. Ni dovoljena mehanska pritrditev LED diod in/ali LED modula s termoprevodno pasto, termoprevodnim lepilom, termoprevodnim trakom ali z drugimi podobnimi materijali s katerimi so LED diode in/ali LED modul zalepljeni (pritrjeni) na ohišje in bi za zamenjavo morali  uporabljat orodje.  </t>
  </si>
  <si>
    <t>Montažni nosilec svetilke mora biti sestavni del svetilke, ki omogoča direktno montažo na dog ali konzolo premera   Ø60 mm. Adapterji in reducirji niso dovoljeni.</t>
  </si>
  <si>
    <t xml:space="preserve">Modularna konstrukcija svetilke, ki omogoča večkratno odpiranje ohišja (brez uporabe orodja) za potrebe servisa na drogu ali konzoli </t>
  </si>
  <si>
    <t>Možnost posamične zamenjave: LED modula, prenapetostne zaščite, napajalnega sestava.</t>
  </si>
  <si>
    <t xml:space="preserve">V svetilki mora biti vgrajen odklopnik, ki prekine napajanje v primeru odpiranja ohišja svetilke. </t>
  </si>
  <si>
    <t xml:space="preserve">Programabilen napajalnik svetilke - mora omogočati enostavno preprogramiranje načina delovanja svetilke. Možnost brezžične (neglede na protokol/način programiranja npr. NFC, BT, WiFi, indukcija, itd) programske nastavitve brez uporabe lastnega napajanja.  </t>
  </si>
  <si>
    <t>Možnost avtomatske regulacije nivoja svjetlobnega toka v  5-ih nivojih po zahtevi naročnika.</t>
  </si>
  <si>
    <t>Masa svetilke 9 kg.</t>
  </si>
  <si>
    <t>Stopnja zaščite mehanske trdnosti: min. IK 09</t>
  </si>
  <si>
    <t>Temperatura barve svetlobe (CCT): 4000 K ±5%</t>
  </si>
  <si>
    <t>CRI  indeks – indeks barvne reprodukcije minimalnio  70</t>
  </si>
  <si>
    <t xml:space="preserve">ULOR: 0%, </t>
  </si>
  <si>
    <t>Življenska doba LED modula: minimalno 100.000 ur ob vzdrževanju 80% inicijalnega svetlobnega toka vseh svetilk (oznaka L80B10≥100.000 ur)</t>
  </si>
  <si>
    <t>Priključna napetost: 220 V AC - 240 V AC, frekvenca napajanja: 50 Hz - 60 Hz</t>
  </si>
  <si>
    <t>Temperatura delovnega področja: od  -40°C do +55°C (ni dovoljena uporaba svetilke z aktivnim hlajenjem)</t>
  </si>
  <si>
    <t>Prenapetostna zaštita 10kV /10 kA izvedena z  zasebnim modulom z indikacijo delovanja znotraj ohišja. Dodatna prenapetostna zaščita, ki ni integrirana v predstkalno napravo in omogoča neodvisno zamenjavo od ostalih komponent.</t>
  </si>
  <si>
    <t xml:space="preserve">Klasa električne zaščite: klasa I </t>
  </si>
  <si>
    <t>Izjava o skladnosti proizvajalca – CE znak</t>
  </si>
  <si>
    <t xml:space="preserve">Dobava in montaža vročecinkanega sidrnega droga svetle višine 9m, komplet z sidrno ploščo, priključno sponko in komplet z opremo z nivojem cinka 86 mikronov in za 1. cono vetra (SIST EN 40) </t>
  </si>
  <si>
    <r>
      <t>Priklop napajalnega kabla za kandelaber NYY-J 5x16mm2 in 4x2,5mm2 krmilnega kabla v priključni sponki</t>
    </r>
    <r>
      <rPr>
        <b/>
        <sz val="10"/>
        <rFont val="Arial CE"/>
        <charset val="238"/>
      </rPr>
      <t xml:space="preserve"> obstoječega kandelabra</t>
    </r>
    <r>
      <rPr>
        <sz val="10"/>
        <rFont val="Arial CE"/>
        <charset val="238"/>
      </rPr>
      <t>, komplet z veznim in montažnim materialom, izvedba ustreznih prevezav na obstoječo javno razsvetljavo za zagotovitev delovanja nove razsvetljave - opravi vzdrževalec JR</t>
    </r>
  </si>
  <si>
    <t>Priklop napajalnega kabla za kandelaber NYY-J 5x16mm2 in 4x2,5mm2 krmilnega kabla v priključni sponki, komplet z veznim in montažnim materialom</t>
  </si>
  <si>
    <t>Priklop kabla za napajanje svetilke NYY-J 3x1,5mm2 v priključni sponki in na svetilki, komplet z veznim in montažnim materialom</t>
  </si>
  <si>
    <t xml:space="preserve">Izvedba priklopa valjanca FeZn 25x4mm na priključno ozemljitveno sponko kandelabra preko ozemljitvenega vijaka </t>
  </si>
  <si>
    <t>Izvedba priklopa valjanca FeZn 25x4mm na obstoječe ozemljilo pri obstoječem kandelabru</t>
  </si>
  <si>
    <t>Dobava in polaganje zaščitne energetske dvoplaščne cevi za zaščito kabla PC fi 75 - predvidena dolžina - točno dolžino preveriti na mestu samem  - od jaška preko temelja v kandelaber</t>
  </si>
  <si>
    <t>Dobava in polaganje zaščitne energetske dvoplaščne cevi za zaščito kabla PC fi 110 - predvidena dolžina - točno dolžino preveriti na mestu samem</t>
  </si>
  <si>
    <t>Polaganje opozorilnega PVC traka v zemljo nad cevjo in valjancem . PVC trak mora biti rdeče barve s črnim napisom "POZOR ENERGETSKI KABEL"</t>
  </si>
  <si>
    <t>Polaganje valjanca FeZn 25x4mm nad cevjo v zemljo</t>
  </si>
  <si>
    <t xml:space="preserve">Razvijanje in uvlečenje napajalnega in krmilnega kabla v novo zaščitno cev </t>
  </si>
  <si>
    <t>Dobava križne sponke 3x58 in izvedba stika (za priklop odcepa od valjanca proti novemu in obstoječemu kandelabru), za podaljševanje valjanca ipd.</t>
  </si>
  <si>
    <t>Izvedba antikorozijske zaščite spoja valjanca v zemlji</t>
  </si>
  <si>
    <t>Izvedba vrisa trase v podzemni kataster (izdelava geodetskega posnetka stojišč kandelabrov in trase kabla dolžine cca 300m) s pripravo podatkov za vpis v uradne evidence</t>
  </si>
  <si>
    <t>Testiranje in vstavitev v pogon (funkcionalni preiskus)</t>
  </si>
  <si>
    <t>Izvedba meritev instalacije in izdelava merilnega protokola</t>
  </si>
  <si>
    <t>Izvedba svetlobno tehničnih meritev ter izdelava merilnega protokola</t>
  </si>
  <si>
    <t>cca</t>
  </si>
  <si>
    <t>Zakoličba, trasiranje NN trase za napajalni kabel med kandelabri</t>
  </si>
  <si>
    <t>Zakoličba lokacije jaškov</t>
  </si>
  <si>
    <t>Izdelava betonskega temelja 0,9x0,9x1,0m, komplet z vgradnjo sidrne plošče kandelabra s štirimi sidrnimi vijaki ter PVC cevjo fi 75 (končni) oz. 2xfi 75</t>
  </si>
  <si>
    <t>Izdelava izvrtanja odprtine ɸ40-50mm v obstoječi betonski temelj priključnega kandelabra za napajalni in krmilni kabel v cevi RBT ter izvedba tesnenja in zasip (upoštevati pod pogojem, da od obstoječega kandelabra ni izvedena izpust rezervna cev za nadaljevanje linije javne razsvetljave)</t>
  </si>
  <si>
    <t>Izkop jame za postavitev kabelskega jaška v novi trasi pred kandelabrom inpri prečkanju povoznih površin (KJ BC-400; višine 1m), komplet z litoželeznim pokrovom 350x350mm (nosilnost 125kN), z napisom JAVNA RAZSVETLJAVA</t>
  </si>
  <si>
    <t>Strojni izkop in zasutje jarka v zemlji, s pravilnim odsekovanjem stranic in dna izkopa z razširitvami za izkop jaškov na trasi, ter odlaganje ob rob izkopa v dolžini nove trase</t>
  </si>
  <si>
    <t>Ročni izkop v trasi novega napajalnega kabla (v območju obstoječih elektroenergetskih vodov)</t>
  </si>
  <si>
    <t>Dobava in vmetavanje peska pod energetsko cev  oz kabel ter izdelava posteljice za polaganje kabla. Pesek mora biti z velikostjo zrn 4-8mm.</t>
  </si>
  <si>
    <t>Dobava in vmetavanje peska za zasip kabla oz. cevi v višini 10cm nad kablom oz. kabelsko kanalizacijo. Pesek mora biti z velikostjo zrn 4-8mm.</t>
  </si>
  <si>
    <t>Ročno obbetoniranje v kanalu za zaščito kabelske kanalizacije ob jaških in preko povoznih površin</t>
  </si>
  <si>
    <t xml:space="preserve">Odvoz odvečnega materiala na deponijo, z vsemi pristojbinami in taksami za gradbene odpadke, urejanje okolice </t>
  </si>
  <si>
    <t>Znesek skupaj (EUR) brez DDV 22%:</t>
  </si>
  <si>
    <t>Ureditev dostopnih poti, vzdrževanje teh in odvoz ter vzpostavitev v prvotno stanje</t>
  </si>
  <si>
    <t>Dobava in montaža povoznega revizijskega jaška iz GPR PN1, S8,  fi 1000 mm, komplet z AB obročem, razbremenilno ploščo, bdelavo vtoka in iztoka, z vsemi deli, materialom in prenosi - z LŽ pokrovom 600/600 mm oz fi 600 mm z napisom "kanalizacija", 400 kN. Polaganje na betonsko ležišče. V vsak jašek se vgradijo vstopne lestve iz nerjavečega jekla.</t>
  </si>
  <si>
    <t>globine 2,0-3,0 m</t>
  </si>
  <si>
    <t>globine 3,0-4,0 m</t>
  </si>
  <si>
    <t>globine 4,0-5,0 m</t>
  </si>
  <si>
    <t>globine 5,02 m</t>
  </si>
  <si>
    <t>Sanacija obstoječih jaškov meteorne kanalizacije v zelenici. Jašek BC1000, globine 8,0 m. Izkop z odmetom na stran, preložitev obst. BC 1000, opaž in polno obetoniranje jaška , nova AB plošča, obroč in razbremenilni obroč C20/25. Pokrov  600x600 mm 250 kN, zasip z izkopanim materialom.</t>
  </si>
  <si>
    <t>obetoniranje: beton 12 m3, armatura Q226 - kg 200, opaž 60 m2</t>
  </si>
  <si>
    <r>
      <t>Izdelava tankoslojne prečne in ostalih označb na vozišču z enokomponentno belo barvo, vključno 250 g/m</t>
    </r>
    <r>
      <rPr>
        <vertAlign val="superscript"/>
        <sz val="10"/>
        <rFont val="Arial"/>
        <family val="2"/>
        <charset val="238"/>
      </rPr>
      <t>2</t>
    </r>
    <r>
      <rPr>
        <sz val="10"/>
        <rFont val="Arial"/>
        <family val="2"/>
        <charset val="238"/>
      </rPr>
      <t xml:space="preserve"> posipa z drobci / kroglicami stekla, strojno, debelina plasti suhe snovi 250 </t>
    </r>
    <r>
      <rPr>
        <sz val="10"/>
        <rFont val="Symbol"/>
        <family val="1"/>
        <charset val="2"/>
      </rPr>
      <t>m</t>
    </r>
    <r>
      <rPr>
        <sz val="10"/>
        <rFont val="Arial"/>
        <family val="2"/>
        <charset val="238"/>
      </rPr>
      <t>m, površina označbe nad 1,5 m2. Dvakratno barvanje.</t>
    </r>
  </si>
  <si>
    <r>
      <t>Izdelava tankoslojne prečne in ostalih označb na vozišču z enokomponentno belo barvo, vključno 250 g/m</t>
    </r>
    <r>
      <rPr>
        <vertAlign val="superscript"/>
        <sz val="10"/>
        <rFont val="Arial"/>
        <family val="2"/>
        <charset val="238"/>
      </rPr>
      <t>2</t>
    </r>
    <r>
      <rPr>
        <sz val="10"/>
        <rFont val="Arial"/>
        <family val="2"/>
        <charset val="238"/>
      </rPr>
      <t xml:space="preserve"> posipa z drobci / kroglicami stekla, strojno, debelina plasti suhe snovi 250 </t>
    </r>
    <r>
      <rPr>
        <sz val="10"/>
        <rFont val="Symbol"/>
        <family val="1"/>
        <charset val="2"/>
      </rPr>
      <t>m</t>
    </r>
    <r>
      <rPr>
        <sz val="10"/>
        <rFont val="Arial"/>
        <family val="2"/>
        <charset val="238"/>
      </rPr>
      <t>m, širina označbe 15 cm - sredinska prekinjena črta 1-1-1 oz polna črta.  Dvakratno barvanje.</t>
    </r>
  </si>
  <si>
    <t>Izdelava vzdolžne drenaže globine do 1,0 m na planumu izkopa, stidren DN 160, na betonsko posteljico, obsip z enozrnatim agregatom in zaščita z geotekstilom 300 g/m2.</t>
  </si>
  <si>
    <t>H</t>
  </si>
  <si>
    <t>I</t>
  </si>
  <si>
    <t>NEPREDVIDENA DELA*</t>
  </si>
  <si>
    <t>SKUPAJ Z NEPREDVIDENIMI DELI</t>
  </si>
  <si>
    <t>DDV 22% (brez C in E)</t>
  </si>
  <si>
    <t>**</t>
  </si>
  <si>
    <t>OPOMBE</t>
  </si>
  <si>
    <t>* nepredvidena dela se obračuna samo v primeru upravičenosti po dejanskih stroških in predhodni potrditvi s strani nadzornika v knjigi obračunskih izmer</t>
  </si>
  <si>
    <t>** Obrnjena davčna obveznost po 76.a členu ZDDV-1, DDV se ne zaračuna</t>
  </si>
  <si>
    <t>CESTNA RAZSVETLJAVA - Opombe:</t>
  </si>
  <si>
    <t xml:space="preserve"> - Odklop in priklop na obstoječe omrežje JR se lahko izvede samo preko koncesionarja PETROL d.d. oziroma nominiranega podizvajalca EVI d.o.o. Stroške je potrebno predvideti v navedenih postavkah!</t>
  </si>
  <si>
    <t xml:space="preserve"> - Vse mere je potrebno preveriti na licu mesta in prilagoditi izvedbo dejanskemu stanju.</t>
  </si>
  <si>
    <t xml:space="preserve"> - V primeru ponujene opreme, ki se razlikuje od predlagane v tem popisu, je potrebno ponuditi opremo z enakovrednimi ali boljšimi tehničnimi karakteristikami. </t>
  </si>
  <si>
    <t xml:space="preserve"> - V vseh postavkah je potrebno upoštevati trasportne stroške, montažo in vgradnjo, stroške pripravljalnih in zaključnih del.</t>
  </si>
  <si>
    <t xml:space="preserve"> - Za vse netipske elemente morajo biti izdelane delavniške risbe, ki jih pred izvedbo pregleda in potrdi projektant!       </t>
  </si>
  <si>
    <t xml:space="preserve"> - Pred pričetkom del mora izvajalec na svoje stroške v okviru pogodbenega zneska pripraviti gradbišče in vso potrebno dokumentacijo za izvajanje del po popisu (prijava gradbišča, načrt organizacije gradbišča, soglasja in dovoljenja, obvezno gradbiščno dokumentacijo, odločbo o imenovanju odgovornega vodje del in gradbišča, podroben terminski plan izvedbe del, skupni dogovor o zagotavljanju varnosti in zdravja pri delu).</t>
  </si>
  <si>
    <t>Stopnja zaštite pred vdorom praha in vode: min. IP66</t>
  </si>
  <si>
    <t>V PC TRIS KANIŽARICA - 1. DEL, 2. FAZA</t>
  </si>
  <si>
    <t>1. DEL, 2. FAZA - CESTE F, E1 IN E2</t>
  </si>
  <si>
    <t>Petrol - cestna razsvetljava</t>
  </si>
  <si>
    <t>Javna razsvetljava</t>
  </si>
  <si>
    <t>Gradbena dela</t>
  </si>
  <si>
    <t>Izvajanje projektantskega nadzora GO del nad gradnjo ceste</t>
  </si>
  <si>
    <t>Drobni material, prevoz materiala</t>
  </si>
  <si>
    <r>
      <t>Izdelava projekta izvede</t>
    </r>
    <r>
      <rPr>
        <sz val="10"/>
        <rFont val="Arial CE"/>
        <charset val="238"/>
      </rPr>
      <t>nih del PID (brez JR)</t>
    </r>
  </si>
  <si>
    <t>Strojni izkop v cestišču za cestno kanalizacijo v terenu III. - V. kat. z odvozom na deponijo inertnih odpadkov.</t>
  </si>
  <si>
    <t>Izvajanje projektantskega nadzora nad gradnjo JR.</t>
  </si>
  <si>
    <t>POPIS DEL S PREDIZMERAMI - javna razsvetljava</t>
  </si>
  <si>
    <t>Izdelava dokumentacije PID javne razsvetljave v dveh tiskanih izvodih in 1x v digitalnem izvodu (na zgoščenki).</t>
  </si>
  <si>
    <t>Obdelava posnetka JR s pripravo in predajo podatkov za vnos kataster GJI.</t>
  </si>
  <si>
    <t>POPIS DEL S PREDIZMERAMI - vodovod</t>
  </si>
  <si>
    <t xml:space="preserve">Strojni izkop jarka v zemljini III.-V. ktg., povprečne globine 1.40 m, širine na dnu jarka 0.60 m, kot izkopa 75°, Z odmetom na stran, strojnim nakladanjem na prevozno sredstvo in odvozom odvečnega materiala na deponijo inertnih odpadkov.                                                              </t>
  </si>
  <si>
    <t>Ročni izkop vodovodnega jarka v suhem terenu širine do 2,0 m, globine do 2,5 m, kjer je to nujno potrebno zaradi drugih komunalnih vodov.</t>
  </si>
  <si>
    <t>Planiranje dna jarka v ravnini in vzdolžnih naklonih v natančnosti +/- 3 cm.</t>
  </si>
  <si>
    <t>Ureditev gradbišča - odstranitev eventuelnih ovir (prometni znaki, grmovja, drevesa, ograje,..) in zavarovanje prometa med gradnjo, zavarovanje gradbene jame in gradbišča, postavitev zaščitne ograje, premostitvenih objektov za pešce in ostali promet.</t>
  </si>
  <si>
    <t>Prevezava novozgrajenega vodovoda na obstoječi vodovod.</t>
  </si>
  <si>
    <t>Izdelava projekta izvedenih del - PID.</t>
  </si>
  <si>
    <t>Zatravitev zelenic po končani gradnji na travnatih površinah.</t>
  </si>
  <si>
    <t>Planiranje in čiščenje terena vzdolž trase po zasutju cevovoda.</t>
  </si>
  <si>
    <t xml:space="preserve">Dobava in zasip jarka z tamponskim materialom (0-40 mm) pod asflatnimi površinami z utrjevanjem po plasteh po 30 cm.         </t>
  </si>
  <si>
    <t>• AL stebriček ø 50 mm v eko sidru+postavitev</t>
  </si>
  <si>
    <t>Izvedba obojestranskega razpiranja jarkov do globine 4 m in širine razpiranja do 2,5 m za izvedbo meteorne kanalizacije, kompletno z vsemi pomožnimi deli - obračun po kvadratnem metru razpiranja.</t>
  </si>
  <si>
    <t>Ročni izkop ob obstoječi infrastrukturi v terenu III. - IV. kat. Z odmetom na stran, strojnim nakladanjem na prevozno sredstvo in odvozom na deponijo inertnih odpadkov.</t>
  </si>
  <si>
    <t>Zakoličba in zavarovanje zakoličbe trase kanalov cestne kanalizacije.</t>
  </si>
  <si>
    <t>Ročno planiranje dna kanala pred polaganjem cevi s točnostjo +- 3 cm.</t>
  </si>
  <si>
    <t>Dobava in izdelava betonske posteljice pod kanalizacijsko cev v deb 10 cm in polno obetoniranje cevi, C12/15.</t>
  </si>
  <si>
    <t>Izdelava preizkusa vodotesnosti kanalizacije in jaškov.</t>
  </si>
  <si>
    <t>Čiščenje in izpiranje fekalne kanalizacije in snemanje kanalov s kamero ter izdelava dokazne dokumentacije.</t>
  </si>
  <si>
    <t>Dobava in obsip kanalizacijskih cevi z enozrnatim materialom 0-4 mm.</t>
  </si>
  <si>
    <t>Izdelava priklopa na  obst. priključni jašek  M1 obst. BC 1000. Priklop DN 800, podslapje DN400 (po detajlu).</t>
  </si>
  <si>
    <t>Čiščenje in izpiranje meteorne kanalizacije in snemanje kanalov s kamero ter izdelava dokazne dokumentacije.</t>
  </si>
  <si>
    <t>Dobava in izdelava nevezane nosilne plasti enakomerno zrnatega kamnitega drobljenca (tampona) v debelini 40 cm za vozišče in 30 cm za pločnik.</t>
  </si>
  <si>
    <t>Izdelava finega planuma strojno pred asfaltiranjem - vozišče.</t>
  </si>
  <si>
    <t>Izdelava finega planuma ročno - pločnik.</t>
  </si>
  <si>
    <t>Dobava in strojno vgrajevanje AC 32 base B50/70 A3 v deb 8 cm - vozišče.</t>
  </si>
  <si>
    <t>Dobava in strojno vgrajevanje AC 8 surf B70/100 A3 v deb 4 cm - vozišče.</t>
  </si>
  <si>
    <t>Dobava in strojno vgrajevanje AC 8 surf B70/100 A5 v deb 6 cm - pločnik.</t>
  </si>
  <si>
    <t>Dobava in vgraditev predfabriciranega dvignjenega/spuščenega robnika iz cementnega betona  s prerezom 15/25 cm.</t>
  </si>
  <si>
    <t>Dobava in vgraditev predfabriciranega dvignjenega/spuščenega robnika iz cementnega betona  s prerezom 10/25 cm.</t>
  </si>
  <si>
    <t>Dvig AB plošče in LŽ pokrovov jaškov obstoječe GJI na koto asfalta (brez jaškov cestne kanalizacije).</t>
  </si>
  <si>
    <t>Zaščita oz obetoniranje obstoječih vodov - ocena.</t>
  </si>
  <si>
    <t>Meritve nosilnosti zgornjega ustroja -  100 mPa, zbitost 80% - 4 sonde.</t>
  </si>
  <si>
    <t>Prestavitev obstoječega prometnega znaka in dopolnilne table za "konec asfalta in pločnika" na novo lokacijo izza križšča ceste F in E2.</t>
  </si>
  <si>
    <t>Svetilke so izbrane glede na zahteve upravljalca javne razsvetljave Petrol d.d., nabor svetil je od proizvajalca Lumenia, lahko pa se uporabijo svetilke drugega proizvajalca, enakovrednih karakteristik, ki jih mora pred vgraditvijo potrditi upravljalec JR Petrol d.d..</t>
  </si>
  <si>
    <t>S1 - Dobava in montaža svetilke na kandelaber oz. konzolo, kot npr. Lumenia S LUM 2 S2S.T.SA.24.060.220.4070.11.000.0.SKT
60W; 9114lm ali enakovredno:</t>
  </si>
  <si>
    <t>S2 - Dobava in montaža svetilke na kandelaber oz. konzolo, kot npr. Lumenia S LUM 2 S2S.T.SA.24.060.110.4070.11.000.0.SKT
60W; 9114lm ali enakovredno: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</si>
</sst>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_-* #,##0.00\ _S_I_T_-;\-* #,##0.00\ _S_I_T_-;_-* &quot;-&quot;??\ _S_I_T_-;_-@_-"/>
    <numFmt numFmtId="165" formatCode="_(* #,##0.00_);_(* \(#,##0.00\);_(* &quot;-&quot;??_);_(@_)"/>
    <numFmt numFmtId="166" formatCode="_(* #,##0.0_);_(* \(#,##0.0\);_(* &quot;-&quot;??_);_(@_)"/>
    <numFmt numFmtId="167" formatCode="#,##0.00\ [$€-1]"/>
    <numFmt numFmtId="168" formatCode="#,##0.00\ [$€-1];\-#,##0.00\ [$€-1]"/>
    <numFmt numFmtId="169" formatCode="#,##0.00_ ;\-#,##0.00\ "/>
    <numFmt numFmtId="170" formatCode="0.0"/>
  </numFmts>
  <fonts count="37">
    <font>
      <sz val="10"/>
      <name val="Arial"/>
      <charset val="238"/>
    </font>
    <font>
      <sz val="10"/>
      <name val="Arial"/>
      <family val="2"/>
      <charset val="238"/>
    </font>
    <font>
      <sz val="10"/>
      <name val="Arial CE"/>
      <family val="2"/>
      <charset val="238"/>
    </font>
    <font>
      <b/>
      <sz val="10"/>
      <name val="Arial CE"/>
      <family val="2"/>
      <charset val="238"/>
    </font>
    <font>
      <b/>
      <sz val="10"/>
      <name val="Arial CE"/>
      <charset val="238"/>
    </font>
    <font>
      <sz val="12"/>
      <name val="Arial CE"/>
      <family val="2"/>
      <charset val="238"/>
    </font>
    <font>
      <b/>
      <sz val="12"/>
      <name val="Arial CE"/>
      <family val="2"/>
      <charset val="238"/>
    </font>
    <font>
      <b/>
      <sz val="12"/>
      <name val="Arial CE"/>
      <charset val="238"/>
    </font>
    <font>
      <b/>
      <sz val="10"/>
      <color indexed="10"/>
      <name val="Arial CE"/>
      <family val="2"/>
      <charset val="238"/>
    </font>
    <font>
      <b/>
      <sz val="10"/>
      <color indexed="10"/>
      <name val="Arial CE"/>
      <charset val="238"/>
    </font>
    <font>
      <sz val="10"/>
      <name val="Arial CE"/>
      <charset val="238"/>
    </font>
    <font>
      <sz val="10"/>
      <color indexed="10"/>
      <name val="Arial CE"/>
      <family val="2"/>
      <charset val="238"/>
    </font>
    <font>
      <sz val="10"/>
      <name val="Arial"/>
      <family val="2"/>
      <charset val="238"/>
    </font>
    <font>
      <vertAlign val="superscript"/>
      <sz val="10"/>
      <name val="Arial"/>
      <family val="2"/>
      <charset val="238"/>
    </font>
    <font>
      <sz val="10"/>
      <name val="Symbol"/>
      <family val="1"/>
      <charset val="2"/>
    </font>
    <font>
      <sz val="10"/>
      <color rgb="FFFF0000"/>
      <name val="Arial"/>
      <family val="2"/>
      <charset val="238"/>
    </font>
    <font>
      <sz val="10"/>
      <name val="Frutiger"/>
    </font>
    <font>
      <sz val="10"/>
      <color rgb="FFFF0000"/>
      <name val="Frutiger"/>
    </font>
    <font>
      <b/>
      <sz val="10"/>
      <name val="Arial"/>
      <family val="2"/>
      <charset val="238"/>
    </font>
    <font>
      <b/>
      <sz val="12"/>
      <name val="Arial"/>
      <family val="2"/>
      <charset val="238"/>
    </font>
    <font>
      <sz val="9"/>
      <name val="Frutiger"/>
      <charset val="238"/>
    </font>
    <font>
      <b/>
      <sz val="10"/>
      <color rgb="FFFF0000"/>
      <name val="Arial"/>
      <family val="2"/>
      <charset val="238"/>
    </font>
    <font>
      <sz val="12"/>
      <name val="Times New Roman"/>
      <family val="1"/>
      <charset val="238"/>
    </font>
    <font>
      <b/>
      <u/>
      <sz val="10"/>
      <name val="Arial CE"/>
      <family val="2"/>
      <charset val="238"/>
    </font>
    <font>
      <u/>
      <sz val="10"/>
      <name val="Arial CE"/>
      <family val="2"/>
      <charset val="238"/>
    </font>
    <font>
      <b/>
      <u/>
      <sz val="10"/>
      <name val="Arial CE"/>
      <charset val="238"/>
    </font>
    <font>
      <u/>
      <sz val="10"/>
      <name val="Arial CE"/>
      <charset val="238"/>
    </font>
    <font>
      <sz val="11"/>
      <name val="Arial CE"/>
      <family val="2"/>
      <charset val="238"/>
    </font>
    <font>
      <b/>
      <sz val="11"/>
      <name val="Arial CE"/>
      <charset val="238"/>
    </font>
    <font>
      <b/>
      <i/>
      <sz val="10"/>
      <name val="Arial"/>
      <family val="2"/>
      <charset val="238"/>
    </font>
    <font>
      <i/>
      <sz val="8"/>
      <name val="Arial"/>
      <family val="2"/>
      <charset val="238"/>
    </font>
    <font>
      <sz val="10"/>
      <color rgb="FFFF0000"/>
      <name val="Arial CE"/>
      <family val="2"/>
      <charset val="238"/>
    </font>
    <font>
      <sz val="10"/>
      <name val="Arial"/>
      <family val="2"/>
    </font>
    <font>
      <b/>
      <sz val="14"/>
      <name val="Frutiger"/>
    </font>
    <font>
      <b/>
      <sz val="14"/>
      <name val="Arial"/>
      <family val="2"/>
      <charset val="238"/>
    </font>
    <font>
      <sz val="14"/>
      <name val="Arial"/>
      <family val="2"/>
      <charset val="238"/>
    </font>
    <font>
      <b/>
      <sz val="14"/>
      <name val="Arial CE"/>
      <family val="2"/>
      <charset val="238"/>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s>
  <borders count="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top/>
      <bottom style="medium">
        <color indexed="64"/>
      </bottom>
      <diagonal/>
    </border>
  </borders>
  <cellStyleXfs count="7">
    <xf numFmtId="0" fontId="0" fillId="0" borderId="0"/>
    <xf numFmtId="165" fontId="1" fillId="0" borderId="0" applyFont="0" applyFill="0" applyBorder="0" applyAlignment="0" applyProtection="0"/>
    <xf numFmtId="44" fontId="1" fillId="0" borderId="0" applyFont="0" applyFill="0" applyBorder="0" applyAlignment="0" applyProtection="0"/>
    <xf numFmtId="0" fontId="10" fillId="0" borderId="0"/>
    <xf numFmtId="0" fontId="22" fillId="0" borderId="0"/>
    <xf numFmtId="164" fontId="10" fillId="0" borderId="0" applyFont="0" applyFill="0" applyBorder="0" applyAlignment="0" applyProtection="0"/>
    <xf numFmtId="0" fontId="1" fillId="0" borderId="0"/>
  </cellStyleXfs>
  <cellXfs count="303">
    <xf numFmtId="0" fontId="0" fillId="0" borderId="0" xfId="0"/>
    <xf numFmtId="166" fontId="2" fillId="0" borderId="0" xfId="1" applyNumberFormat="1" applyFont="1" applyBorder="1"/>
    <xf numFmtId="0" fontId="2" fillId="0" borderId="0" xfId="0" applyFont="1" applyAlignment="1">
      <alignment vertical="top"/>
    </xf>
    <xf numFmtId="4" fontId="2" fillId="0" borderId="0" xfId="0" applyNumberFormat="1" applyFont="1"/>
    <xf numFmtId="0" fontId="2" fillId="0" borderId="0" xfId="0" applyFont="1"/>
    <xf numFmtId="165" fontId="2" fillId="0" borderId="0" xfId="1" applyFont="1" applyBorder="1"/>
    <xf numFmtId="0" fontId="3" fillId="0" borderId="0" xfId="0" applyFont="1" applyAlignment="1">
      <alignment vertical="top"/>
    </xf>
    <xf numFmtId="0" fontId="4" fillId="0" borderId="0" xfId="0" applyFont="1" applyAlignment="1">
      <alignment vertical="top"/>
    </xf>
    <xf numFmtId="166" fontId="5" fillId="0" borderId="0" xfId="1" applyNumberFormat="1" applyFont="1" applyBorder="1"/>
    <xf numFmtId="0" fontId="6" fillId="0" borderId="0" xfId="0" applyFont="1" applyAlignment="1">
      <alignment vertical="top"/>
    </xf>
    <xf numFmtId="4" fontId="5" fillId="0" borderId="0" xfId="0" applyNumberFormat="1" applyFont="1"/>
    <xf numFmtId="0" fontId="5" fillId="0" borderId="0" xfId="0" applyFont="1"/>
    <xf numFmtId="165" fontId="5" fillId="0" borderId="0" xfId="1" applyFont="1" applyBorder="1"/>
    <xf numFmtId="0" fontId="7" fillId="0" borderId="1" xfId="0" applyFont="1" applyBorder="1" applyAlignment="1">
      <alignment vertical="top"/>
    </xf>
    <xf numFmtId="0" fontId="6" fillId="0" borderId="2" xfId="0" applyFont="1" applyBorder="1" applyAlignment="1">
      <alignment vertical="top"/>
    </xf>
    <xf numFmtId="4" fontId="5" fillId="0" borderId="2" xfId="0" applyNumberFormat="1" applyFont="1" applyBorder="1"/>
    <xf numFmtId="0" fontId="5" fillId="0" borderId="3" xfId="0" applyFont="1" applyBorder="1"/>
    <xf numFmtId="0" fontId="2" fillId="0" borderId="0" xfId="0" quotePrefix="1" applyFont="1"/>
    <xf numFmtId="165" fontId="2" fillId="0" borderId="0" xfId="0" applyNumberFormat="1" applyFont="1"/>
    <xf numFmtId="0" fontId="2" fillId="0" borderId="4" xfId="0" applyFont="1" applyBorder="1" applyAlignment="1">
      <alignment vertical="top"/>
    </xf>
    <xf numFmtId="4" fontId="2" fillId="0" borderId="4" xfId="0" applyNumberFormat="1" applyFont="1" applyBorder="1"/>
    <xf numFmtId="0" fontId="2" fillId="0" borderId="4" xfId="0" applyFont="1" applyBorder="1"/>
    <xf numFmtId="165" fontId="2" fillId="0" borderId="4" xfId="1" applyFont="1" applyBorder="1"/>
    <xf numFmtId="0" fontId="2" fillId="0" borderId="5" xfId="0" applyFont="1" applyBorder="1" applyAlignment="1">
      <alignment vertical="top"/>
    </xf>
    <xf numFmtId="4" fontId="3" fillId="0" borderId="5" xfId="0" applyNumberFormat="1" applyFont="1" applyBorder="1"/>
    <xf numFmtId="0" fontId="3" fillId="0" borderId="5" xfId="0" applyFont="1" applyBorder="1"/>
    <xf numFmtId="165" fontId="3" fillId="0" borderId="5" xfId="1" applyFont="1" applyBorder="1"/>
    <xf numFmtId="4" fontId="3" fillId="0" borderId="0" xfId="0" applyNumberFormat="1" applyFont="1"/>
    <xf numFmtId="0" fontId="3" fillId="0" borderId="0" xfId="0" applyFont="1"/>
    <xf numFmtId="165" fontId="3" fillId="0" borderId="0" xfId="1" applyFont="1" applyBorder="1"/>
    <xf numFmtId="1" fontId="3" fillId="0" borderId="0" xfId="1" applyNumberFormat="1" applyFont="1" applyBorder="1" applyAlignment="1">
      <alignment horizontal="right"/>
    </xf>
    <xf numFmtId="4" fontId="2" fillId="0" borderId="0" xfId="1" applyNumberFormat="1" applyFont="1" applyBorder="1"/>
    <xf numFmtId="0" fontId="8" fillId="0" borderId="0" xfId="0" applyFont="1" applyAlignment="1">
      <alignment vertical="top"/>
    </xf>
    <xf numFmtId="1" fontId="2" fillId="0" borderId="0" xfId="1" applyNumberFormat="1" applyFont="1" applyBorder="1" applyAlignment="1">
      <alignment vertical="top"/>
    </xf>
    <xf numFmtId="0" fontId="2" fillId="0" borderId="0" xfId="0" applyFont="1" applyAlignment="1">
      <alignment vertical="top" wrapText="1"/>
    </xf>
    <xf numFmtId="4" fontId="9" fillId="0" borderId="0" xfId="0" applyNumberFormat="1" applyFont="1"/>
    <xf numFmtId="1" fontId="2" fillId="0" borderId="0" xfId="1" applyNumberFormat="1" applyFont="1" applyBorder="1"/>
    <xf numFmtId="4" fontId="2" fillId="0" borderId="0" xfId="1" applyNumberFormat="1" applyFont="1" applyBorder="1" applyAlignment="1">
      <alignment horizontal="right"/>
    </xf>
    <xf numFmtId="4" fontId="2" fillId="0" borderId="0" xfId="0" applyNumberFormat="1" applyFont="1" applyAlignment="1">
      <alignment horizontal="right"/>
    </xf>
    <xf numFmtId="0" fontId="3" fillId="0" borderId="0" xfId="0" applyFont="1" applyAlignment="1">
      <alignment vertical="top" wrapText="1"/>
    </xf>
    <xf numFmtId="0" fontId="0" fillId="0" borderId="0" xfId="0" applyAlignment="1">
      <alignment wrapText="1"/>
    </xf>
    <xf numFmtId="4" fontId="0" fillId="0" borderId="0" xfId="0" applyNumberFormat="1" applyAlignment="1">
      <alignment wrapText="1"/>
    </xf>
    <xf numFmtId="0" fontId="2" fillId="0" borderId="0" xfId="0" applyFont="1" applyAlignment="1">
      <alignment horizontal="left" vertical="top" wrapText="1"/>
    </xf>
    <xf numFmtId="0" fontId="11" fillId="0" borderId="0" xfId="0" applyFont="1" applyAlignment="1">
      <alignment vertical="top"/>
    </xf>
    <xf numFmtId="0" fontId="12" fillId="0" borderId="0" xfId="0" applyFont="1" applyAlignment="1">
      <alignment wrapText="1"/>
    </xf>
    <xf numFmtId="0" fontId="9" fillId="0" borderId="0" xfId="0" applyFont="1" applyAlignment="1">
      <alignment vertical="top"/>
    </xf>
    <xf numFmtId="4" fontId="10" fillId="0" borderId="0" xfId="0" applyNumberFormat="1" applyFont="1" applyAlignment="1">
      <alignment vertical="top" wrapText="1"/>
    </xf>
    <xf numFmtId="4" fontId="2" fillId="0" borderId="0" xfId="0" applyNumberFormat="1" applyFont="1" applyAlignment="1">
      <alignment horizontal="center"/>
    </xf>
    <xf numFmtId="164" fontId="2" fillId="0" borderId="0" xfId="0" applyNumberFormat="1" applyFont="1" applyAlignment="1">
      <alignment horizontal="left" vertical="top"/>
    </xf>
    <xf numFmtId="4" fontId="2" fillId="0" borderId="0" xfId="1" applyNumberFormat="1" applyFont="1" applyAlignment="1">
      <alignment horizontal="center"/>
    </xf>
    <xf numFmtId="165" fontId="11" fillId="0" borderId="0" xfId="1" applyFont="1" applyBorder="1"/>
    <xf numFmtId="0" fontId="2" fillId="0" borderId="0" xfId="0" applyFont="1" applyAlignment="1">
      <alignment horizontal="left" vertical="top"/>
    </xf>
    <xf numFmtId="0" fontId="11" fillId="0" borderId="0" xfId="0" applyFont="1"/>
    <xf numFmtId="4" fontId="2" fillId="0" borderId="0" xfId="1" applyNumberFormat="1" applyFont="1" applyBorder="1" applyAlignment="1">
      <alignment horizontal="center"/>
    </xf>
    <xf numFmtId="165" fontId="1" fillId="0" borderId="0" xfId="1" applyFont="1" applyBorder="1" applyAlignment="1">
      <alignment horizontal="center"/>
    </xf>
    <xf numFmtId="0" fontId="12" fillId="0" borderId="0" xfId="0" applyFont="1" applyAlignment="1">
      <alignment horizontal="justify" vertical="top" wrapText="1"/>
    </xf>
    <xf numFmtId="0" fontId="0" fillId="0" borderId="0" xfId="0" applyFont="1" applyAlignment="1"/>
    <xf numFmtId="0" fontId="16" fillId="0" borderId="0" xfId="0" applyFont="1" applyAlignment="1">
      <alignment vertical="top" wrapText="1"/>
    </xf>
    <xf numFmtId="0" fontId="16" fillId="0" borderId="0" xfId="0" applyFont="1" applyAlignment="1">
      <alignment horizontal="left"/>
    </xf>
    <xf numFmtId="0" fontId="16" fillId="0" borderId="0" xfId="0" applyFont="1"/>
    <xf numFmtId="0" fontId="16" fillId="0" borderId="0" xfId="0" applyFont="1" applyAlignment="1">
      <alignment horizontal="left" vertical="top"/>
    </xf>
    <xf numFmtId="4" fontId="17" fillId="0" borderId="0" xfId="0" applyNumberFormat="1" applyFont="1"/>
    <xf numFmtId="0" fontId="18" fillId="0" borderId="0" xfId="0" applyFont="1" applyBorder="1"/>
    <xf numFmtId="167" fontId="12" fillId="0" borderId="0" xfId="2" applyNumberFormat="1" applyFont="1" applyBorder="1" applyAlignment="1">
      <alignment horizontal="right"/>
    </xf>
    <xf numFmtId="0" fontId="12" fillId="0" borderId="0" xfId="0" applyFont="1" applyBorder="1"/>
    <xf numFmtId="0" fontId="15" fillId="0" borderId="0" xfId="0" applyFont="1" applyBorder="1"/>
    <xf numFmtId="169" fontId="12" fillId="3" borderId="0" xfId="1" applyNumberFormat="1" applyFont="1" applyFill="1" applyBorder="1"/>
    <xf numFmtId="0" fontId="12" fillId="3" borderId="0" xfId="0" applyFont="1" applyFill="1" applyBorder="1"/>
    <xf numFmtId="0" fontId="12" fillId="0" borderId="0" xfId="3" applyFont="1" applyBorder="1"/>
    <xf numFmtId="0" fontId="12" fillId="4" borderId="0" xfId="3" applyFont="1" applyFill="1" applyBorder="1"/>
    <xf numFmtId="0" fontId="12" fillId="4" borderId="0" xfId="0" applyFont="1" applyFill="1" applyBorder="1"/>
    <xf numFmtId="0" fontId="12" fillId="0" borderId="0" xfId="3" applyFont="1" applyFill="1" applyBorder="1"/>
    <xf numFmtId="0" fontId="12" fillId="0" borderId="0" xfId="0" applyFont="1" applyFill="1" applyBorder="1"/>
    <xf numFmtId="1" fontId="12" fillId="4" borderId="0" xfId="3" applyNumberFormat="1" applyFont="1" applyFill="1" applyBorder="1"/>
    <xf numFmtId="167" fontId="12" fillId="4" borderId="0" xfId="2" applyNumberFormat="1" applyFont="1" applyFill="1" applyBorder="1" applyAlignment="1">
      <alignment horizontal="right"/>
    </xf>
    <xf numFmtId="0" fontId="12" fillId="0" borderId="0" xfId="0" applyFont="1"/>
    <xf numFmtId="0" fontId="18" fillId="0" borderId="0" xfId="0" applyFont="1" applyFill="1" applyAlignment="1">
      <alignment wrapText="1"/>
    </xf>
    <xf numFmtId="0" fontId="12" fillId="0" borderId="0" xfId="0" applyFont="1" applyFill="1" applyAlignment="1">
      <alignment wrapText="1"/>
    </xf>
    <xf numFmtId="0" fontId="2" fillId="0" borderId="0" xfId="0" applyFont="1" applyAlignment="1">
      <alignment horizontal="left" wrapText="1"/>
    </xf>
    <xf numFmtId="0" fontId="0" fillId="0" borderId="0" xfId="0" applyFont="1" applyAlignment="1">
      <alignment horizontal="left" wrapText="1"/>
    </xf>
    <xf numFmtId="0" fontId="0" fillId="0" borderId="0" xfId="0" applyFont="1" applyAlignment="1">
      <alignment wrapText="1"/>
    </xf>
    <xf numFmtId="0" fontId="2" fillId="0" borderId="0" xfId="0" applyFont="1" applyAlignment="1">
      <alignment wrapText="1"/>
    </xf>
    <xf numFmtId="0" fontId="0" fillId="0" borderId="0" xfId="0" applyFont="1" applyFill="1" applyAlignment="1">
      <alignment wrapText="1"/>
    </xf>
    <xf numFmtId="0" fontId="2" fillId="0" borderId="0" xfId="0" applyFont="1" applyBorder="1"/>
    <xf numFmtId="4" fontId="2" fillId="0" borderId="0" xfId="0" applyNumberFormat="1" applyFont="1" applyAlignment="1">
      <alignment vertical="top" wrapText="1"/>
    </xf>
    <xf numFmtId="0" fontId="12" fillId="0" borderId="0" xfId="0" applyFont="1" applyAlignment="1">
      <alignment vertical="top" wrapText="1"/>
    </xf>
    <xf numFmtId="0" fontId="27" fillId="0" borderId="0" xfId="0" applyFont="1"/>
    <xf numFmtId="0" fontId="28" fillId="0" borderId="1" xfId="0" applyFont="1" applyBorder="1" applyAlignment="1">
      <alignment vertical="top"/>
    </xf>
    <xf numFmtId="166" fontId="2" fillId="0" borderId="0" xfId="1" applyNumberFormat="1" applyFont="1" applyBorder="1" applyAlignment="1">
      <alignment horizontal="center" vertical="center"/>
    </xf>
    <xf numFmtId="0" fontId="2" fillId="0" borderId="0" xfId="0" applyFont="1" applyBorder="1" applyAlignment="1">
      <alignment vertical="top"/>
    </xf>
    <xf numFmtId="4" fontId="2" fillId="0" borderId="0" xfId="0" applyNumberFormat="1" applyFont="1" applyBorder="1"/>
    <xf numFmtId="4" fontId="29" fillId="0" borderId="0" xfId="0" applyNumberFormat="1" applyFont="1" applyAlignment="1">
      <alignment horizontal="left" vertical="top" wrapText="1"/>
    </xf>
    <xf numFmtId="0" fontId="1" fillId="0" borderId="0" xfId="0" applyFont="1" applyAlignment="1">
      <alignment vertical="top" wrapText="1"/>
    </xf>
    <xf numFmtId="0" fontId="1" fillId="0" borderId="0" xfId="0" applyFont="1" applyAlignment="1">
      <alignment wrapText="1"/>
    </xf>
    <xf numFmtId="0" fontId="18" fillId="0" borderId="0" xfId="0" applyFont="1" applyFill="1" applyAlignment="1">
      <alignment horizontal="center" wrapText="1"/>
    </xf>
    <xf numFmtId="0" fontId="12" fillId="0" borderId="0" xfId="0" applyFont="1" applyFill="1" applyAlignment="1">
      <alignment horizontal="center" wrapText="1"/>
    </xf>
    <xf numFmtId="164" fontId="2" fillId="0" borderId="0" xfId="0" applyNumberFormat="1" applyFont="1" applyAlignment="1">
      <alignment horizontal="left" wrapText="1"/>
    </xf>
    <xf numFmtId="0" fontId="2" fillId="0" borderId="0" xfId="0" applyFont="1" applyAlignment="1">
      <alignment horizontal="center" wrapText="1"/>
    </xf>
    <xf numFmtId="164" fontId="2" fillId="0" borderId="0" xfId="0" applyNumberFormat="1" applyFont="1" applyAlignment="1">
      <alignment wrapText="1"/>
    </xf>
    <xf numFmtId="164" fontId="2" fillId="0" borderId="0" xfId="5" applyFont="1" applyAlignment="1">
      <alignment horizontal="center" wrapText="1"/>
    </xf>
    <xf numFmtId="0" fontId="3" fillId="0" borderId="0" xfId="0" applyFont="1" applyAlignment="1">
      <alignment wrapText="1"/>
    </xf>
    <xf numFmtId="164" fontId="0" fillId="0" borderId="0" xfId="5" applyFont="1" applyFill="1" applyAlignment="1">
      <alignment horizontal="center" wrapText="1"/>
    </xf>
    <xf numFmtId="164" fontId="0" fillId="0" borderId="0" xfId="0" applyNumberFormat="1" applyFont="1" applyFill="1" applyAlignment="1">
      <alignment wrapText="1"/>
    </xf>
    <xf numFmtId="164" fontId="0" fillId="0" borderId="0" xfId="5" applyFont="1" applyAlignment="1">
      <alignment horizontal="center" wrapText="1"/>
    </xf>
    <xf numFmtId="164" fontId="0" fillId="0" borderId="0" xfId="0" applyNumberFormat="1" applyFont="1" applyAlignment="1">
      <alignment wrapText="1"/>
    </xf>
    <xf numFmtId="164" fontId="0" fillId="0" borderId="0" xfId="0" applyNumberFormat="1" applyFont="1" applyAlignment="1">
      <alignment horizontal="left" wrapText="1"/>
    </xf>
    <xf numFmtId="9" fontId="0" fillId="0" borderId="0" xfId="0" applyNumberFormat="1" applyFont="1" applyAlignment="1">
      <alignment wrapText="1"/>
    </xf>
    <xf numFmtId="164" fontId="4" fillId="0" borderId="0" xfId="5" applyFont="1" applyAlignment="1">
      <alignment horizontal="center" wrapText="1"/>
    </xf>
    <xf numFmtId="0" fontId="4" fillId="0" borderId="0" xfId="0" applyFont="1" applyAlignment="1">
      <alignment wrapText="1"/>
    </xf>
    <xf numFmtId="164" fontId="4" fillId="0" borderId="0" xfId="0" applyNumberFormat="1" applyFont="1" applyAlignment="1">
      <alignment wrapText="1"/>
    </xf>
    <xf numFmtId="170" fontId="0" fillId="0" borderId="0" xfId="0" applyNumberFormat="1" applyFont="1" applyAlignment="1">
      <alignment wrapText="1"/>
    </xf>
    <xf numFmtId="0" fontId="4" fillId="0" borderId="9" xfId="0" applyFont="1" applyBorder="1" applyAlignment="1">
      <alignment horizontal="center" wrapText="1"/>
    </xf>
    <xf numFmtId="0" fontId="4" fillId="0" borderId="9" xfId="0" applyFont="1" applyBorder="1" applyAlignment="1">
      <alignment wrapText="1"/>
    </xf>
    <xf numFmtId="164" fontId="4" fillId="0" borderId="9" xfId="0" applyNumberFormat="1" applyFont="1" applyBorder="1" applyAlignment="1">
      <alignment wrapText="1"/>
    </xf>
    <xf numFmtId="0" fontId="0" fillId="0" borderId="0" xfId="0" applyFont="1" applyBorder="1" applyAlignment="1">
      <alignment wrapText="1"/>
    </xf>
    <xf numFmtId="0" fontId="4" fillId="0" borderId="2" xfId="0" applyFont="1" applyBorder="1" applyAlignment="1">
      <alignment wrapText="1"/>
    </xf>
    <xf numFmtId="164" fontId="4" fillId="0" borderId="2" xfId="0" applyNumberFormat="1" applyFont="1" applyBorder="1" applyAlignment="1">
      <alignment wrapText="1"/>
    </xf>
    <xf numFmtId="0" fontId="2" fillId="0" borderId="0" xfId="0" applyFont="1" applyBorder="1" applyAlignment="1">
      <alignment horizontal="center" wrapText="1"/>
    </xf>
    <xf numFmtId="0" fontId="2" fillId="0" borderId="0" xfId="0" applyFont="1" applyBorder="1" applyAlignment="1">
      <alignment wrapText="1"/>
    </xf>
    <xf numFmtId="164" fontId="2" fillId="0" borderId="0" xfId="0" applyNumberFormat="1" applyFont="1" applyBorder="1" applyAlignment="1">
      <alignment wrapText="1"/>
    </xf>
    <xf numFmtId="0" fontId="18" fillId="0" borderId="0" xfId="0" applyFont="1" applyFill="1" applyAlignment="1">
      <alignment horizontal="left" vertical="center" wrapText="1"/>
    </xf>
    <xf numFmtId="0" fontId="12" fillId="0" borderId="0" xfId="0" applyFont="1" applyFill="1" applyAlignment="1">
      <alignment horizontal="left" vertical="center" wrapText="1"/>
    </xf>
    <xf numFmtId="0" fontId="31" fillId="0" borderId="0" xfId="0" applyFont="1" applyAlignment="1">
      <alignment vertical="top"/>
    </xf>
    <xf numFmtId="165" fontId="31" fillId="0" borderId="0" xfId="1" applyFont="1" applyBorder="1" applyAlignment="1">
      <alignment horizontal="right"/>
    </xf>
    <xf numFmtId="0" fontId="12" fillId="0" borderId="0" xfId="0" applyFont="1" applyFill="1" applyAlignment="1">
      <alignment horizontal="center" vertical="center" wrapText="1"/>
    </xf>
    <xf numFmtId="0" fontId="18" fillId="0" borderId="0" xfId="0" applyFont="1" applyFill="1"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vertical="center" wrapText="1"/>
    </xf>
    <xf numFmtId="0" fontId="0" fillId="0" borderId="0" xfId="0" applyFont="1" applyFill="1" applyAlignment="1">
      <alignment horizontal="center" vertical="center" wrapText="1"/>
    </xf>
    <xf numFmtId="0" fontId="0" fillId="0" borderId="0" xfId="0" applyFont="1" applyAlignment="1">
      <alignment horizontal="center" vertical="center" wrapText="1"/>
    </xf>
    <xf numFmtId="0" fontId="25" fillId="0" borderId="0" xfId="0" applyFont="1" applyAlignment="1">
      <alignment horizontal="left" vertical="center" wrapText="1"/>
    </xf>
    <xf numFmtId="0" fontId="4" fillId="0" borderId="0" xfId="0" applyFont="1" applyAlignment="1">
      <alignment horizontal="center" vertical="center" wrapText="1"/>
    </xf>
    <xf numFmtId="0" fontId="23" fillId="0" borderId="0" xfId="0" applyFont="1" applyAlignment="1">
      <alignment horizontal="left" vertical="center" wrapText="1"/>
    </xf>
    <xf numFmtId="0" fontId="4" fillId="0" borderId="0" xfId="0" applyFont="1" applyAlignment="1">
      <alignment vertical="center" wrapText="1"/>
    </xf>
    <xf numFmtId="0" fontId="2" fillId="0" borderId="0" xfId="0" applyFont="1" applyBorder="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19" fillId="0" borderId="0" xfId="4" applyFont="1" applyAlignment="1">
      <alignment vertical="center" wrapText="1"/>
    </xf>
    <xf numFmtId="0" fontId="18" fillId="0" borderId="0" xfId="0" applyFont="1" applyFill="1" applyAlignment="1">
      <alignment vertical="center" wrapText="1"/>
    </xf>
    <xf numFmtId="0" fontId="12" fillId="0" borderId="0" xfId="0" applyFont="1" applyFill="1" applyAlignment="1">
      <alignment vertical="center" wrapText="1"/>
    </xf>
    <xf numFmtId="0" fontId="21" fillId="0" borderId="0" xfId="0" applyFont="1" applyFill="1" applyAlignment="1">
      <alignment vertical="center" wrapText="1"/>
    </xf>
    <xf numFmtId="0" fontId="2" fillId="0" borderId="0" xfId="0" applyFont="1" applyAlignment="1">
      <alignment horizontal="left" vertical="center" wrapText="1"/>
    </xf>
    <xf numFmtId="0" fontId="0" fillId="0" borderId="0" xfId="0" applyFont="1" applyFill="1" applyAlignment="1">
      <alignment horizontal="left" vertical="center" wrapText="1"/>
    </xf>
    <xf numFmtId="0" fontId="0" fillId="0" borderId="0" xfId="0" applyFont="1" applyAlignment="1">
      <alignment horizontal="left" vertical="center" wrapText="1"/>
    </xf>
    <xf numFmtId="0" fontId="0" fillId="0" borderId="0" xfId="0" applyFont="1" applyAlignment="1">
      <alignment vertical="center" wrapText="1"/>
    </xf>
    <xf numFmtId="0" fontId="2" fillId="0" borderId="0" xfId="0" applyFont="1" applyFill="1" applyAlignment="1">
      <alignment horizontal="left" vertical="center" wrapText="1"/>
    </xf>
    <xf numFmtId="0" fontId="12" fillId="0" borderId="0" xfId="0" applyFont="1" applyAlignment="1">
      <alignment horizontal="left" vertical="center" wrapText="1"/>
    </xf>
    <xf numFmtId="49" fontId="1" fillId="0" borderId="0" xfId="0" applyNumberFormat="1" applyFont="1" applyAlignment="1">
      <alignment horizontal="left" vertical="center" wrapText="1"/>
    </xf>
    <xf numFmtId="49" fontId="12" fillId="0" borderId="0" xfId="0" applyNumberFormat="1" applyFont="1" applyAlignment="1">
      <alignment horizontal="left" vertical="center" wrapText="1"/>
    </xf>
    <xf numFmtId="49" fontId="12" fillId="0" borderId="0" xfId="0" quotePrefix="1" applyNumberFormat="1" applyFont="1" applyAlignment="1">
      <alignment horizontal="left" vertical="center" wrapText="1"/>
    </xf>
    <xf numFmtId="0" fontId="12" fillId="0" borderId="0" xfId="0" applyFont="1" applyBorder="1" applyAlignment="1">
      <alignment horizontal="left" vertical="center" wrapText="1"/>
    </xf>
    <xf numFmtId="0" fontId="2" fillId="0" borderId="0" xfId="0" applyFont="1" applyAlignment="1">
      <alignment vertical="center" wrapText="1"/>
    </xf>
    <xf numFmtId="0" fontId="4" fillId="0" borderId="0" xfId="0" applyFont="1" applyAlignment="1">
      <alignment horizontal="left" vertical="center" wrapText="1"/>
    </xf>
    <xf numFmtId="0" fontId="24" fillId="0" borderId="0" xfId="0" applyFont="1" applyAlignment="1">
      <alignment horizontal="left" vertical="center" wrapText="1"/>
    </xf>
    <xf numFmtId="0" fontId="31" fillId="0" borderId="0" xfId="0" applyFont="1" applyAlignment="1">
      <alignment vertical="center" wrapText="1"/>
    </xf>
    <xf numFmtId="0" fontId="0" fillId="0" borderId="0" xfId="0" applyFont="1" applyFill="1" applyAlignment="1">
      <alignment vertical="center" wrapText="1"/>
    </xf>
    <xf numFmtId="0" fontId="26" fillId="0" borderId="0" xfId="0" applyFont="1" applyAlignment="1">
      <alignment horizontal="left" vertical="center" wrapText="1"/>
    </xf>
    <xf numFmtId="0" fontId="0" fillId="0" borderId="0" xfId="0" applyFont="1" applyBorder="1" applyAlignment="1">
      <alignment vertical="center" wrapText="1"/>
    </xf>
    <xf numFmtId="164" fontId="1" fillId="0" borderId="0" xfId="5" applyFont="1" applyAlignment="1">
      <alignment horizontal="center" wrapText="1"/>
    </xf>
    <xf numFmtId="0" fontId="10" fillId="0" borderId="0" xfId="0" applyFont="1" applyAlignment="1">
      <alignment vertical="top" wrapText="1"/>
    </xf>
    <xf numFmtId="165" fontId="2" fillId="0" borderId="0" xfId="1" applyFont="1" applyBorder="1" applyAlignment="1">
      <alignment horizontal="right"/>
    </xf>
    <xf numFmtId="0" fontId="31" fillId="4" borderId="0" xfId="0" applyFont="1" applyFill="1" applyAlignment="1">
      <alignment vertical="top"/>
    </xf>
    <xf numFmtId="0" fontId="1" fillId="0" borderId="0" xfId="0" applyFont="1" applyAlignment="1">
      <alignment vertical="center" wrapText="1"/>
    </xf>
    <xf numFmtId="0" fontId="7" fillId="0" borderId="7" xfId="0" applyFont="1" applyBorder="1" applyAlignment="1">
      <alignment vertical="top"/>
    </xf>
    <xf numFmtId="0" fontId="18" fillId="2" borderId="6" xfId="0" applyFont="1" applyFill="1" applyBorder="1" applyAlignment="1">
      <alignment horizontal="center" vertical="center"/>
    </xf>
    <xf numFmtId="0" fontId="18" fillId="2" borderId="6" xfId="0" applyNumberFormat="1" applyFont="1" applyFill="1" applyBorder="1" applyAlignment="1">
      <alignment horizontal="center" vertical="center"/>
    </xf>
    <xf numFmtId="44" fontId="18" fillId="2" borderId="6" xfId="2" applyFont="1" applyFill="1" applyBorder="1" applyAlignment="1" applyProtection="1">
      <alignment horizontal="center" vertical="center" wrapText="1"/>
      <protection locked="0"/>
    </xf>
    <xf numFmtId="1" fontId="4" fillId="5" borderId="6" xfId="1" applyNumberFormat="1" applyFont="1" applyFill="1" applyBorder="1" applyAlignment="1">
      <alignment horizontal="center" vertical="center"/>
    </xf>
    <xf numFmtId="0" fontId="4" fillId="5" borderId="6" xfId="0" applyFont="1" applyFill="1" applyBorder="1" applyAlignment="1">
      <alignment horizontal="center" vertical="center"/>
    </xf>
    <xf numFmtId="1" fontId="3" fillId="5" borderId="6" xfId="1" applyNumberFormat="1" applyFont="1" applyFill="1" applyBorder="1" applyAlignment="1">
      <alignment horizontal="center" vertical="center"/>
    </xf>
    <xf numFmtId="0" fontId="3" fillId="5" borderId="6" xfId="0" applyFont="1" applyFill="1" applyBorder="1" applyAlignment="1">
      <alignment horizontal="center" vertical="center"/>
    </xf>
    <xf numFmtId="0" fontId="3" fillId="5" borderId="6" xfId="0" applyFont="1" applyFill="1" applyBorder="1" applyAlignment="1">
      <alignment horizontal="center" vertical="center" wrapText="1"/>
    </xf>
    <xf numFmtId="0" fontId="18" fillId="2" borderId="6" xfId="0" applyFont="1" applyFill="1" applyBorder="1" applyAlignment="1">
      <alignment horizontal="center" vertical="top" wrapText="1"/>
    </xf>
    <xf numFmtId="0" fontId="18" fillId="2" borderId="6" xfId="0" applyFont="1" applyFill="1" applyBorder="1" applyAlignment="1">
      <alignment horizontal="center" vertical="center" wrapText="1"/>
    </xf>
    <xf numFmtId="44" fontId="18" fillId="2" borderId="6" xfId="2" applyFont="1" applyFill="1" applyBorder="1" applyAlignment="1" applyProtection="1">
      <alignment horizontal="center" vertical="top" wrapText="1"/>
      <protection locked="0"/>
    </xf>
    <xf numFmtId="0" fontId="18" fillId="5" borderId="6" xfId="0" applyFont="1" applyFill="1" applyBorder="1" applyAlignment="1">
      <alignment horizontal="center" vertical="center" wrapText="1"/>
    </xf>
    <xf numFmtId="0" fontId="12" fillId="2" borderId="6" xfId="0" applyFont="1" applyFill="1" applyBorder="1" applyAlignment="1">
      <alignment horizontal="center" vertical="top" wrapText="1"/>
    </xf>
    <xf numFmtId="0" fontId="0" fillId="0" borderId="10" xfId="0" applyFont="1" applyBorder="1" applyAlignment="1">
      <alignment horizontal="center" vertical="center" wrapText="1"/>
    </xf>
    <xf numFmtId="0" fontId="1" fillId="0" borderId="10" xfId="0" applyFont="1" applyBorder="1" applyAlignment="1">
      <alignment horizontal="left" vertical="center" wrapText="1"/>
    </xf>
    <xf numFmtId="164" fontId="0" fillId="0" borderId="10" xfId="5" applyFont="1" applyBorder="1" applyAlignment="1">
      <alignment horizontal="center" wrapText="1"/>
    </xf>
    <xf numFmtId="9" fontId="0" fillId="0" borderId="10" xfId="0" applyNumberFormat="1" applyFont="1" applyBorder="1" applyAlignment="1">
      <alignment wrapText="1"/>
    </xf>
    <xf numFmtId="164" fontId="0" fillId="0" borderId="10" xfId="0" applyNumberFormat="1" applyFont="1" applyBorder="1" applyAlignment="1">
      <alignment wrapText="1"/>
    </xf>
    <xf numFmtId="165" fontId="4" fillId="0" borderId="5" xfId="1" applyFont="1" applyBorder="1"/>
    <xf numFmtId="0" fontId="2" fillId="0" borderId="10" xfId="0" applyFont="1" applyBorder="1" applyAlignment="1">
      <alignment vertical="top"/>
    </xf>
    <xf numFmtId="4" fontId="2" fillId="0" borderId="10" xfId="0" applyNumberFormat="1" applyFont="1" applyBorder="1"/>
    <xf numFmtId="0" fontId="2" fillId="0" borderId="10" xfId="0" applyFont="1" applyBorder="1"/>
    <xf numFmtId="165" fontId="2" fillId="0" borderId="10" xfId="1" applyFont="1" applyBorder="1"/>
    <xf numFmtId="165" fontId="18" fillId="0" borderId="5" xfId="0" applyNumberFormat="1" applyFont="1" applyBorder="1"/>
    <xf numFmtId="4" fontId="2" fillId="0" borderId="10" xfId="1" applyNumberFormat="1" applyFont="1" applyBorder="1"/>
    <xf numFmtId="4" fontId="2" fillId="0" borderId="10" xfId="1" applyNumberFormat="1" applyFont="1" applyBorder="1" applyAlignment="1">
      <alignment horizontal="right"/>
    </xf>
    <xf numFmtId="164" fontId="4" fillId="0" borderId="5" xfId="0" applyNumberFormat="1" applyFont="1" applyBorder="1" applyAlignment="1">
      <alignment wrapText="1"/>
    </xf>
    <xf numFmtId="0" fontId="0" fillId="0" borderId="10" xfId="0" applyFont="1" applyBorder="1" applyAlignment="1">
      <alignment vertical="center" wrapText="1"/>
    </xf>
    <xf numFmtId="0" fontId="0" fillId="0" borderId="10" xfId="0" applyFont="1" applyBorder="1" applyAlignment="1">
      <alignment wrapText="1"/>
    </xf>
    <xf numFmtId="0" fontId="0" fillId="0" borderId="0" xfId="0" applyFont="1" applyAlignment="1">
      <alignment vertical="top" wrapText="1"/>
    </xf>
    <xf numFmtId="167" fontId="18" fillId="0" borderId="0" xfId="2" applyNumberFormat="1" applyFont="1" applyBorder="1" applyAlignment="1">
      <alignment horizontal="right"/>
    </xf>
    <xf numFmtId="0" fontId="12" fillId="0" borderId="0" xfId="0" applyFont="1" applyBorder="1" applyAlignment="1">
      <alignment horizontal="center" vertical="top"/>
    </xf>
    <xf numFmtId="0" fontId="12" fillId="0" borderId="0" xfId="0" applyFont="1" applyBorder="1" applyAlignment="1">
      <alignment horizontal="center"/>
    </xf>
    <xf numFmtId="0" fontId="12" fillId="0" borderId="0" xfId="0" applyNumberFormat="1" applyFont="1" applyBorder="1" applyAlignment="1">
      <alignment horizontal="center"/>
    </xf>
    <xf numFmtId="167" fontId="12" fillId="0" borderId="0" xfId="0" applyNumberFormat="1" applyFont="1" applyBorder="1" applyProtection="1">
      <protection locked="0"/>
    </xf>
    <xf numFmtId="167" fontId="12" fillId="0" borderId="0" xfId="0" applyNumberFormat="1" applyFont="1" applyBorder="1"/>
    <xf numFmtId="164" fontId="2" fillId="0" borderId="0" xfId="0" applyNumberFormat="1" applyFont="1" applyBorder="1"/>
    <xf numFmtId="167" fontId="12" fillId="0" borderId="0" xfId="2" applyNumberFormat="1" applyFont="1" applyBorder="1" applyAlignment="1" applyProtection="1">
      <alignment horizontal="right"/>
      <protection locked="0"/>
    </xf>
    <xf numFmtId="0" fontId="12" fillId="0" borderId="0" xfId="0" applyFont="1" applyBorder="1" applyAlignment="1">
      <alignment vertical="top" wrapText="1"/>
    </xf>
    <xf numFmtId="0" fontId="15" fillId="0" borderId="0" xfId="0" applyFont="1" applyBorder="1" applyAlignment="1">
      <alignment wrapText="1"/>
    </xf>
    <xf numFmtId="0" fontId="15" fillId="0" borderId="0" xfId="0" applyFont="1" applyBorder="1" applyAlignment="1">
      <alignment horizontal="center"/>
    </xf>
    <xf numFmtId="0" fontId="15" fillId="0" borderId="0" xfId="0" applyNumberFormat="1" applyFont="1" applyBorder="1" applyAlignment="1">
      <alignment horizontal="center"/>
    </xf>
    <xf numFmtId="0" fontId="12" fillId="0" borderId="0" xfId="0" applyFont="1" applyBorder="1" applyAlignment="1">
      <alignment wrapText="1"/>
    </xf>
    <xf numFmtId="0" fontId="12" fillId="0" borderId="0" xfId="0" applyNumberFormat="1" applyFont="1" applyBorder="1"/>
    <xf numFmtId="168" fontId="12" fillId="0" borderId="0" xfId="2" applyNumberFormat="1" applyFont="1" applyBorder="1" applyAlignment="1" applyProtection="1">
      <alignment horizontal="right"/>
      <protection locked="0"/>
    </xf>
    <xf numFmtId="0" fontId="15" fillId="0" borderId="0" xfId="0" applyFont="1" applyBorder="1" applyAlignment="1">
      <alignment vertical="top" wrapText="1"/>
    </xf>
    <xf numFmtId="0" fontId="12" fillId="0" borderId="0" xfId="0" applyNumberFormat="1" applyFont="1" applyBorder="1" applyAlignment="1">
      <alignment horizontal="center" vertical="top"/>
    </xf>
    <xf numFmtId="0" fontId="12" fillId="0" borderId="0" xfId="0" quotePrefix="1" applyFont="1" applyBorder="1" applyAlignment="1">
      <alignment horizontal="center" vertical="top"/>
    </xf>
    <xf numFmtId="0" fontId="20" fillId="0" borderId="0" xfId="0" applyFont="1" applyBorder="1" applyAlignment="1" applyProtection="1">
      <alignment vertical="top" wrapText="1"/>
      <protection locked="0"/>
    </xf>
    <xf numFmtId="167" fontId="15" fillId="0" borderId="0" xfId="2" applyNumberFormat="1" applyFont="1" applyBorder="1" applyAlignment="1">
      <alignment horizontal="right"/>
    </xf>
    <xf numFmtId="0" fontId="12" fillId="0" borderId="10" xfId="0" applyFont="1" applyBorder="1" applyAlignment="1">
      <alignment horizontal="center" vertical="top"/>
    </xf>
    <xf numFmtId="0" fontId="12" fillId="0" borderId="10" xfId="0" applyFont="1" applyBorder="1" applyAlignment="1">
      <alignment horizontal="center"/>
    </xf>
    <xf numFmtId="0" fontId="12" fillId="0" borderId="10" xfId="0" applyNumberFormat="1" applyFont="1" applyBorder="1" applyAlignment="1">
      <alignment horizontal="center"/>
    </xf>
    <xf numFmtId="164" fontId="2" fillId="0" borderId="10" xfId="0" applyNumberFormat="1" applyFont="1" applyBorder="1"/>
    <xf numFmtId="0" fontId="1" fillId="0" borderId="0" xfId="0" applyFont="1" applyBorder="1" applyAlignment="1">
      <alignment vertical="top" wrapText="1"/>
    </xf>
    <xf numFmtId="0" fontId="1" fillId="0" borderId="10" xfId="0" applyFont="1" applyBorder="1" applyAlignment="1">
      <alignment vertical="top" wrapText="1"/>
    </xf>
    <xf numFmtId="0" fontId="1" fillId="0" borderId="0" xfId="0" applyFont="1" applyBorder="1" applyAlignment="1">
      <alignment wrapText="1"/>
    </xf>
    <xf numFmtId="0" fontId="12" fillId="3" borderId="10" xfId="0" applyFont="1" applyFill="1" applyBorder="1" applyAlignment="1">
      <alignment horizontal="center" vertical="top"/>
    </xf>
    <xf numFmtId="0" fontId="20" fillId="0" borderId="10" xfId="0" applyFont="1" applyBorder="1" applyAlignment="1" applyProtection="1">
      <alignment vertical="top" wrapText="1"/>
      <protection locked="0"/>
    </xf>
    <xf numFmtId="0" fontId="20" fillId="0" borderId="0" xfId="0" applyFont="1" applyBorder="1" applyAlignment="1" applyProtection="1">
      <alignment horizontal="center" vertical="top" wrapText="1"/>
      <protection locked="0"/>
    </xf>
    <xf numFmtId="0" fontId="32" fillId="0" borderId="0" xfId="6" applyFont="1" applyFill="1" applyAlignment="1">
      <alignment horizontal="left" vertical="top" wrapText="1"/>
    </xf>
    <xf numFmtId="0" fontId="2" fillId="0" borderId="0" xfId="0" applyFont="1" applyFill="1" applyAlignment="1">
      <alignment vertical="top" wrapText="1"/>
    </xf>
    <xf numFmtId="4" fontId="3" fillId="0" borderId="0" xfId="0" applyNumberFormat="1" applyFont="1" applyFill="1"/>
    <xf numFmtId="165" fontId="2" fillId="0" borderId="0" xfId="1" applyFont="1" applyFill="1" applyBorder="1"/>
    <xf numFmtId="0" fontId="2" fillId="0" borderId="0" xfId="0" applyFont="1" applyFill="1" applyAlignment="1">
      <alignment vertical="top"/>
    </xf>
    <xf numFmtId="4" fontId="2" fillId="0" borderId="0" xfId="1" applyNumberFormat="1" applyFont="1" applyFill="1" applyBorder="1"/>
    <xf numFmtId="0" fontId="2" fillId="0" borderId="0" xfId="0" applyFont="1" applyAlignment="1">
      <alignment vertical="center"/>
    </xf>
    <xf numFmtId="4" fontId="2" fillId="0" borderId="0" xfId="1" applyNumberFormat="1" applyFont="1" applyBorder="1" applyAlignment="1">
      <alignment vertical="center"/>
    </xf>
    <xf numFmtId="165" fontId="2" fillId="0" borderId="0" xfId="1" applyFont="1" applyBorder="1" applyAlignment="1">
      <alignment vertical="center"/>
    </xf>
    <xf numFmtId="0" fontId="18" fillId="0" borderId="0" xfId="0" applyFont="1" applyFill="1" applyAlignment="1">
      <alignment horizontal="center" vertical="top" wrapText="1"/>
    </xf>
    <xf numFmtId="0" fontId="12" fillId="0" borderId="0" xfId="0" applyFont="1" applyFill="1" applyAlignment="1">
      <alignment horizontal="center" vertical="top" wrapText="1"/>
    </xf>
    <xf numFmtId="0" fontId="23" fillId="0" borderId="0" xfId="0" applyFont="1" applyAlignment="1">
      <alignment horizontal="center" vertical="top" wrapText="1"/>
    </xf>
    <xf numFmtId="0" fontId="0" fillId="0" borderId="0" xfId="0" applyFont="1" applyFill="1" applyAlignment="1">
      <alignment horizontal="center" vertical="top" wrapText="1"/>
    </xf>
    <xf numFmtId="0" fontId="0" fillId="0" borderId="0" xfId="0" applyFont="1" applyAlignment="1">
      <alignment horizontal="center" vertical="top" wrapText="1"/>
    </xf>
    <xf numFmtId="0" fontId="2" fillId="0" borderId="0" xfId="0" applyFont="1" applyAlignment="1">
      <alignment horizontal="center" vertical="top" wrapText="1"/>
    </xf>
    <xf numFmtId="0" fontId="26" fillId="0" borderId="0" xfId="0" applyFont="1" applyAlignment="1">
      <alignment horizontal="center" vertical="top" wrapText="1"/>
    </xf>
    <xf numFmtId="0" fontId="0" fillId="0" borderId="10" xfId="0" applyFont="1" applyBorder="1" applyAlignment="1">
      <alignment horizontal="center" vertical="top" wrapText="1"/>
    </xf>
    <xf numFmtId="0" fontId="4" fillId="0" borderId="0" xfId="0" applyFont="1" applyAlignment="1">
      <alignment horizontal="center" vertical="top" wrapText="1"/>
    </xf>
    <xf numFmtId="0" fontId="24" fillId="0" borderId="0" xfId="0" applyFont="1" applyAlignment="1">
      <alignment horizontal="center" vertical="top" wrapText="1"/>
    </xf>
    <xf numFmtId="0" fontId="0" fillId="0" borderId="0" xfId="0" applyFont="1" applyBorder="1" applyAlignment="1">
      <alignment horizontal="center" vertical="top" wrapText="1"/>
    </xf>
    <xf numFmtId="0" fontId="2" fillId="0" borderId="0" xfId="0" applyFont="1" applyBorder="1" applyAlignment="1">
      <alignment horizontal="center" vertical="top" wrapText="1"/>
    </xf>
    <xf numFmtId="49" fontId="16" fillId="0" borderId="0" xfId="0" applyNumberFormat="1" applyFont="1" applyAlignment="1">
      <alignment horizontal="center" vertical="top"/>
    </xf>
    <xf numFmtId="0" fontId="0" fillId="0" borderId="0" xfId="0" applyAlignment="1">
      <alignment horizontal="center"/>
    </xf>
    <xf numFmtId="166" fontId="2" fillId="0" borderId="0" xfId="1" applyNumberFormat="1" applyFont="1" applyBorder="1" applyAlignment="1">
      <alignment horizontal="center"/>
    </xf>
    <xf numFmtId="166" fontId="5" fillId="0" borderId="0" xfId="1" applyNumberFormat="1" applyFont="1" applyBorder="1" applyAlignment="1">
      <alignment horizontal="center"/>
    </xf>
    <xf numFmtId="1" fontId="3" fillId="0" borderId="0" xfId="1" applyNumberFormat="1" applyFont="1" applyBorder="1" applyAlignment="1">
      <alignment horizontal="center"/>
    </xf>
    <xf numFmtId="1" fontId="2" fillId="0" borderId="0" xfId="1" applyNumberFormat="1" applyFont="1" applyBorder="1" applyAlignment="1">
      <alignment horizontal="center" vertical="top"/>
    </xf>
    <xf numFmtId="1" fontId="2" fillId="0" borderId="0" xfId="1" applyNumberFormat="1" applyFont="1" applyBorder="1" applyAlignment="1">
      <alignment horizontal="center"/>
    </xf>
    <xf numFmtId="1" fontId="31" fillId="0" borderId="0" xfId="1" applyNumberFormat="1" applyFont="1" applyBorder="1" applyAlignment="1">
      <alignment horizontal="center"/>
    </xf>
    <xf numFmtId="1" fontId="2" fillId="0" borderId="0" xfId="0" applyNumberFormat="1" applyFont="1" applyAlignment="1">
      <alignment horizontal="center" vertical="top"/>
    </xf>
    <xf numFmtId="1" fontId="2" fillId="0" borderId="0" xfId="1" applyNumberFormat="1" applyFont="1" applyFill="1" applyBorder="1" applyAlignment="1">
      <alignment horizontal="center" vertical="top"/>
    </xf>
    <xf numFmtId="1" fontId="2" fillId="0" borderId="0" xfId="1" applyNumberFormat="1" applyFont="1" applyFill="1" applyBorder="1" applyAlignment="1">
      <alignment horizontal="center"/>
    </xf>
    <xf numFmtId="0" fontId="1" fillId="0" borderId="0" xfId="0" applyFont="1" applyAlignment="1">
      <alignment horizontal="justify" vertical="top" wrapText="1"/>
    </xf>
    <xf numFmtId="165" fontId="5" fillId="0" borderId="3" xfId="1" applyFont="1" applyBorder="1"/>
    <xf numFmtId="4" fontId="4" fillId="0" borderId="0" xfId="0" applyNumberFormat="1" applyFont="1"/>
    <xf numFmtId="0" fontId="4" fillId="0" borderId="0" xfId="0" applyFont="1"/>
    <xf numFmtId="165" fontId="4" fillId="0" borderId="0" xfId="1" applyFont="1" applyBorder="1"/>
    <xf numFmtId="0" fontId="36"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left" vertical="top" wrapText="1"/>
    </xf>
    <xf numFmtId="4" fontId="30" fillId="0" borderId="0" xfId="0" applyNumberFormat="1" applyFont="1" applyAlignment="1">
      <alignment horizontal="left" vertical="center" wrapText="1"/>
    </xf>
    <xf numFmtId="0" fontId="4" fillId="0" borderId="0" xfId="0" applyFont="1" applyAlignment="1">
      <alignment vertical="top" wrapText="1"/>
    </xf>
    <xf numFmtId="0" fontId="4" fillId="0" borderId="1" xfId="0" applyFont="1" applyBorder="1" applyAlignment="1">
      <alignment vertical="top" wrapText="1"/>
    </xf>
    <xf numFmtId="0" fontId="4" fillId="0" borderId="2" xfId="0" applyFont="1" applyBorder="1" applyAlignment="1">
      <alignment vertical="top" wrapText="1"/>
    </xf>
    <xf numFmtId="0" fontId="33" fillId="0" borderId="0" xfId="0" applyFont="1" applyAlignment="1">
      <alignment horizontal="center" vertical="center"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21" fillId="0" borderId="0" xfId="0" applyFont="1" applyFill="1" applyAlignment="1">
      <alignment vertical="top" wrapText="1"/>
    </xf>
    <xf numFmtId="0" fontId="0" fillId="0" borderId="0" xfId="0" applyAlignment="1">
      <alignment vertical="top" wrapText="1"/>
    </xf>
    <xf numFmtId="0" fontId="12" fillId="0" borderId="0" xfId="0" applyFont="1" applyFill="1" applyAlignment="1">
      <alignment horizontal="left" vertical="center" wrapText="1"/>
    </xf>
    <xf numFmtId="0" fontId="34" fillId="0" borderId="0" xfId="4" applyFont="1" applyBorder="1" applyAlignment="1">
      <alignment horizontal="left" wrapText="1"/>
    </xf>
    <xf numFmtId="0" fontId="35" fillId="0" borderId="0" xfId="0" applyFont="1" applyAlignment="1">
      <alignment horizontal="left" wrapText="1"/>
    </xf>
    <xf numFmtId="0" fontId="1" fillId="0" borderId="0" xfId="0" applyFont="1" applyFill="1" applyAlignment="1">
      <alignment horizontal="left" vertical="top" wrapText="1"/>
    </xf>
    <xf numFmtId="0" fontId="12" fillId="0" borderId="0" xfId="0" applyFont="1" applyFill="1" applyAlignment="1">
      <alignment horizontal="left" vertical="top" wrapText="1"/>
    </xf>
    <xf numFmtId="165" fontId="2" fillId="0" borderId="0" xfId="1" applyFont="1" applyBorder="1" applyProtection="1">
      <protection locked="0"/>
    </xf>
    <xf numFmtId="165" fontId="2" fillId="0" borderId="10" xfId="1" applyFont="1" applyBorder="1" applyProtection="1">
      <protection locked="0"/>
    </xf>
    <xf numFmtId="0" fontId="0" fillId="0" borderId="0" xfId="0" applyAlignment="1" applyProtection="1">
      <alignment wrapText="1"/>
      <protection locked="0"/>
    </xf>
    <xf numFmtId="0" fontId="2" fillId="0" borderId="0" xfId="0" applyFont="1" applyProtection="1">
      <protection locked="0"/>
    </xf>
    <xf numFmtId="165" fontId="2" fillId="0" borderId="0" xfId="1" applyFont="1" applyFill="1" applyBorder="1" applyProtection="1">
      <protection locked="0"/>
    </xf>
    <xf numFmtId="165" fontId="2" fillId="0" borderId="0" xfId="1" applyFont="1" applyBorder="1" applyAlignment="1" applyProtection="1">
      <alignment vertical="center"/>
      <protection locked="0"/>
    </xf>
    <xf numFmtId="0" fontId="2" fillId="0" borderId="10" xfId="0" applyFont="1" applyBorder="1" applyProtection="1">
      <protection locked="0"/>
    </xf>
    <xf numFmtId="164" fontId="2" fillId="0" borderId="0" xfId="0" applyNumberFormat="1" applyFont="1" applyBorder="1" applyProtection="1">
      <protection locked="0"/>
    </xf>
    <xf numFmtId="164" fontId="2" fillId="0" borderId="10" xfId="0" applyNumberFormat="1" applyFont="1" applyBorder="1" applyProtection="1">
      <protection locked="0"/>
    </xf>
    <xf numFmtId="0" fontId="12" fillId="0" borderId="0" xfId="0" applyFont="1" applyBorder="1" applyProtection="1">
      <protection locked="0"/>
    </xf>
    <xf numFmtId="0" fontId="4" fillId="0" borderId="9" xfId="0" applyFont="1" applyBorder="1" applyAlignment="1" applyProtection="1">
      <alignment wrapText="1"/>
      <protection locked="0"/>
    </xf>
    <xf numFmtId="0" fontId="0" fillId="0" borderId="0" xfId="0" applyFont="1" applyBorder="1" applyAlignment="1" applyProtection="1">
      <alignment wrapText="1"/>
      <protection locked="0"/>
    </xf>
    <xf numFmtId="0" fontId="4" fillId="0" borderId="2" xfId="0" applyFont="1" applyBorder="1" applyAlignment="1" applyProtection="1">
      <alignment wrapText="1"/>
      <protection locked="0"/>
    </xf>
    <xf numFmtId="0" fontId="0" fillId="0" borderId="0" xfId="0" applyProtection="1">
      <protection locked="0"/>
    </xf>
    <xf numFmtId="164" fontId="2" fillId="0" borderId="0" xfId="0" applyNumberFormat="1" applyFont="1" applyAlignment="1" applyProtection="1">
      <alignment horizontal="left" wrapText="1"/>
      <protection locked="0"/>
    </xf>
    <xf numFmtId="164" fontId="0" fillId="0" borderId="0" xfId="0" applyNumberFormat="1" applyFont="1" applyFill="1" applyAlignment="1" applyProtection="1">
      <alignment wrapText="1"/>
      <protection locked="0"/>
    </xf>
    <xf numFmtId="164" fontId="0" fillId="0" borderId="0" xfId="0" applyNumberFormat="1" applyFont="1" applyAlignment="1" applyProtection="1">
      <alignment wrapText="1"/>
      <protection locked="0"/>
    </xf>
    <xf numFmtId="164" fontId="2" fillId="0" borderId="0" xfId="0" applyNumberFormat="1" applyFont="1" applyAlignment="1" applyProtection="1">
      <alignment wrapText="1"/>
      <protection locked="0"/>
    </xf>
    <xf numFmtId="164" fontId="0" fillId="0" borderId="0" xfId="0" applyNumberFormat="1" applyFont="1" applyAlignment="1" applyProtection="1">
      <alignment horizontal="left" wrapText="1"/>
      <protection locked="0"/>
    </xf>
    <xf numFmtId="9" fontId="0" fillId="0" borderId="10" xfId="0" applyNumberFormat="1" applyFont="1" applyBorder="1" applyAlignment="1" applyProtection="1">
      <alignment wrapText="1"/>
      <protection locked="0"/>
    </xf>
    <xf numFmtId="9" fontId="0" fillId="0" borderId="0" xfId="0" applyNumberFormat="1" applyFont="1" applyAlignment="1" applyProtection="1">
      <alignment wrapText="1"/>
      <protection locked="0"/>
    </xf>
    <xf numFmtId="164" fontId="4" fillId="0" borderId="0" xfId="0" applyNumberFormat="1" applyFont="1" applyAlignment="1" applyProtection="1">
      <alignment wrapText="1"/>
      <protection locked="0"/>
    </xf>
    <xf numFmtId="164" fontId="0" fillId="0" borderId="10" xfId="0" applyNumberFormat="1" applyFont="1" applyBorder="1" applyAlignment="1" applyProtection="1">
      <alignment wrapText="1"/>
      <protection locked="0"/>
    </xf>
    <xf numFmtId="164" fontId="4" fillId="0" borderId="9" xfId="0" applyNumberFormat="1" applyFont="1" applyBorder="1" applyAlignment="1" applyProtection="1">
      <alignment wrapText="1"/>
      <protection locked="0"/>
    </xf>
    <xf numFmtId="164" fontId="4" fillId="0" borderId="2" xfId="0" applyNumberFormat="1" applyFont="1" applyBorder="1" applyAlignment="1" applyProtection="1">
      <alignment wrapText="1"/>
      <protection locked="0"/>
    </xf>
  </cellXfs>
  <cellStyles count="7">
    <cellStyle name="Navadno" xfId="0" builtinId="0"/>
    <cellStyle name="Navadno 3" xfId="4" xr:uid="{00000000-0005-0000-0000-000001000000}"/>
    <cellStyle name="Navadno_Jerancic_POPIS_KANALIZACIJA" xfId="6" xr:uid="{00000000-0005-0000-0000-000002000000}"/>
    <cellStyle name="Navadno_List1" xfId="3" xr:uid="{00000000-0005-0000-0000-000003000000}"/>
    <cellStyle name="Valuta" xfId="2" builtinId="4"/>
    <cellStyle name="Vejica" xfId="1" builtinId="3"/>
    <cellStyle name="Vejica 3"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8"/>
  <sheetViews>
    <sheetView view="pageBreakPreview" zoomScaleSheetLayoutView="100" workbookViewId="0">
      <selection sqref="A1:XFD1048576"/>
    </sheetView>
  </sheetViews>
  <sheetFormatPr defaultRowHeight="13.2"/>
  <cols>
    <col min="1" max="1" width="5.5546875" style="1" customWidth="1"/>
    <col min="2" max="2" width="39.109375" style="2" customWidth="1"/>
    <col min="3" max="3" width="6" style="2" customWidth="1"/>
    <col min="4" max="4" width="9.109375" style="3" customWidth="1"/>
    <col min="5" max="5" width="11.6640625" style="4" customWidth="1"/>
    <col min="6" max="6" width="15.33203125" style="5" customWidth="1"/>
    <col min="7" max="7" width="2.44140625" style="4" customWidth="1"/>
    <col min="8" max="8" width="3.5546875" style="4" customWidth="1"/>
    <col min="9" max="9" width="2.44140625" style="4" customWidth="1"/>
    <col min="10" max="10" width="3" style="4" customWidth="1"/>
    <col min="11" max="255" width="8.88671875" style="4"/>
    <col min="256" max="256" width="12.5546875" style="4" customWidth="1"/>
    <col min="257" max="257" width="40" style="4" customWidth="1"/>
    <col min="258" max="258" width="7" style="4" customWidth="1"/>
    <col min="259" max="259" width="9.44140625" style="4" customWidth="1"/>
    <col min="260" max="260" width="0" style="4" hidden="1" customWidth="1"/>
    <col min="261" max="261" width="14.5546875" style="4" customWidth="1"/>
    <col min="262" max="262" width="16.44140625" style="4" customWidth="1"/>
    <col min="263" max="263" width="2.44140625" style="4" customWidth="1"/>
    <col min="264" max="264" width="3.5546875" style="4" customWidth="1"/>
    <col min="265" max="265" width="2.44140625" style="4" customWidth="1"/>
    <col min="266" max="266" width="3" style="4" customWidth="1"/>
    <col min="267" max="511" width="8.88671875" style="4"/>
    <col min="512" max="512" width="12.5546875" style="4" customWidth="1"/>
    <col min="513" max="513" width="40" style="4" customWidth="1"/>
    <col min="514" max="514" width="7" style="4" customWidth="1"/>
    <col min="515" max="515" width="9.44140625" style="4" customWidth="1"/>
    <col min="516" max="516" width="0" style="4" hidden="1" customWidth="1"/>
    <col min="517" max="517" width="14.5546875" style="4" customWidth="1"/>
    <col min="518" max="518" width="16.44140625" style="4" customWidth="1"/>
    <col min="519" max="519" width="2.44140625" style="4" customWidth="1"/>
    <col min="520" max="520" width="3.5546875" style="4" customWidth="1"/>
    <col min="521" max="521" width="2.44140625" style="4" customWidth="1"/>
    <col min="522" max="522" width="3" style="4" customWidth="1"/>
    <col min="523" max="767" width="8.88671875" style="4"/>
    <col min="768" max="768" width="12.5546875" style="4" customWidth="1"/>
    <col min="769" max="769" width="40" style="4" customWidth="1"/>
    <col min="770" max="770" width="7" style="4" customWidth="1"/>
    <col min="771" max="771" width="9.44140625" style="4" customWidth="1"/>
    <col min="772" max="772" width="0" style="4" hidden="1" customWidth="1"/>
    <col min="773" max="773" width="14.5546875" style="4" customWidth="1"/>
    <col min="774" max="774" width="16.44140625" style="4" customWidth="1"/>
    <col min="775" max="775" width="2.44140625" style="4" customWidth="1"/>
    <col min="776" max="776" width="3.5546875" style="4" customWidth="1"/>
    <col min="777" max="777" width="2.44140625" style="4" customWidth="1"/>
    <col min="778" max="778" width="3" style="4" customWidth="1"/>
    <col min="779" max="1023" width="8.88671875" style="4"/>
    <col min="1024" max="1024" width="12.5546875" style="4" customWidth="1"/>
    <col min="1025" max="1025" width="40" style="4" customWidth="1"/>
    <col min="1026" max="1026" width="7" style="4" customWidth="1"/>
    <col min="1027" max="1027" width="9.44140625" style="4" customWidth="1"/>
    <col min="1028" max="1028" width="0" style="4" hidden="1" customWidth="1"/>
    <col min="1029" max="1029" width="14.5546875" style="4" customWidth="1"/>
    <col min="1030" max="1030" width="16.44140625" style="4" customWidth="1"/>
    <col min="1031" max="1031" width="2.44140625" style="4" customWidth="1"/>
    <col min="1032" max="1032" width="3.5546875" style="4" customWidth="1"/>
    <col min="1033" max="1033" width="2.44140625" style="4" customWidth="1"/>
    <col min="1034" max="1034" width="3" style="4" customWidth="1"/>
    <col min="1035" max="1279" width="8.88671875" style="4"/>
    <col min="1280" max="1280" width="12.5546875" style="4" customWidth="1"/>
    <col min="1281" max="1281" width="40" style="4" customWidth="1"/>
    <col min="1282" max="1282" width="7" style="4" customWidth="1"/>
    <col min="1283" max="1283" width="9.44140625" style="4" customWidth="1"/>
    <col min="1284" max="1284" width="0" style="4" hidden="1" customWidth="1"/>
    <col min="1285" max="1285" width="14.5546875" style="4" customWidth="1"/>
    <col min="1286" max="1286" width="16.44140625" style="4" customWidth="1"/>
    <col min="1287" max="1287" width="2.44140625" style="4" customWidth="1"/>
    <col min="1288" max="1288" width="3.5546875" style="4" customWidth="1"/>
    <col min="1289" max="1289" width="2.44140625" style="4" customWidth="1"/>
    <col min="1290" max="1290" width="3" style="4" customWidth="1"/>
    <col min="1291" max="1535" width="8.88671875" style="4"/>
    <col min="1536" max="1536" width="12.5546875" style="4" customWidth="1"/>
    <col min="1537" max="1537" width="40" style="4" customWidth="1"/>
    <col min="1538" max="1538" width="7" style="4" customWidth="1"/>
    <col min="1539" max="1539" width="9.44140625" style="4" customWidth="1"/>
    <col min="1540" max="1540" width="0" style="4" hidden="1" customWidth="1"/>
    <col min="1541" max="1541" width="14.5546875" style="4" customWidth="1"/>
    <col min="1542" max="1542" width="16.44140625" style="4" customWidth="1"/>
    <col min="1543" max="1543" width="2.44140625" style="4" customWidth="1"/>
    <col min="1544" max="1544" width="3.5546875" style="4" customWidth="1"/>
    <col min="1545" max="1545" width="2.44140625" style="4" customWidth="1"/>
    <col min="1546" max="1546" width="3" style="4" customWidth="1"/>
    <col min="1547" max="1791" width="8.88671875" style="4"/>
    <col min="1792" max="1792" width="12.5546875" style="4" customWidth="1"/>
    <col min="1793" max="1793" width="40" style="4" customWidth="1"/>
    <col min="1794" max="1794" width="7" style="4" customWidth="1"/>
    <col min="1795" max="1795" width="9.44140625" style="4" customWidth="1"/>
    <col min="1796" max="1796" width="0" style="4" hidden="1" customWidth="1"/>
    <col min="1797" max="1797" width="14.5546875" style="4" customWidth="1"/>
    <col min="1798" max="1798" width="16.44140625" style="4" customWidth="1"/>
    <col min="1799" max="1799" width="2.44140625" style="4" customWidth="1"/>
    <col min="1800" max="1800" width="3.5546875" style="4" customWidth="1"/>
    <col min="1801" max="1801" width="2.44140625" style="4" customWidth="1"/>
    <col min="1802" max="1802" width="3" style="4" customWidth="1"/>
    <col min="1803" max="2047" width="8.88671875" style="4"/>
    <col min="2048" max="2048" width="12.5546875" style="4" customWidth="1"/>
    <col min="2049" max="2049" width="40" style="4" customWidth="1"/>
    <col min="2050" max="2050" width="7" style="4" customWidth="1"/>
    <col min="2051" max="2051" width="9.44140625" style="4" customWidth="1"/>
    <col min="2052" max="2052" width="0" style="4" hidden="1" customWidth="1"/>
    <col min="2053" max="2053" width="14.5546875" style="4" customWidth="1"/>
    <col min="2054" max="2054" width="16.44140625" style="4" customWidth="1"/>
    <col min="2055" max="2055" width="2.44140625" style="4" customWidth="1"/>
    <col min="2056" max="2056" width="3.5546875" style="4" customWidth="1"/>
    <col min="2057" max="2057" width="2.44140625" style="4" customWidth="1"/>
    <col min="2058" max="2058" width="3" style="4" customWidth="1"/>
    <col min="2059" max="2303" width="8.88671875" style="4"/>
    <col min="2304" max="2304" width="12.5546875" style="4" customWidth="1"/>
    <col min="2305" max="2305" width="40" style="4" customWidth="1"/>
    <col min="2306" max="2306" width="7" style="4" customWidth="1"/>
    <col min="2307" max="2307" width="9.44140625" style="4" customWidth="1"/>
    <col min="2308" max="2308" width="0" style="4" hidden="1" customWidth="1"/>
    <col min="2309" max="2309" width="14.5546875" style="4" customWidth="1"/>
    <col min="2310" max="2310" width="16.44140625" style="4" customWidth="1"/>
    <col min="2311" max="2311" width="2.44140625" style="4" customWidth="1"/>
    <col min="2312" max="2312" width="3.5546875" style="4" customWidth="1"/>
    <col min="2313" max="2313" width="2.44140625" style="4" customWidth="1"/>
    <col min="2314" max="2314" width="3" style="4" customWidth="1"/>
    <col min="2315" max="2559" width="8.88671875" style="4"/>
    <col min="2560" max="2560" width="12.5546875" style="4" customWidth="1"/>
    <col min="2561" max="2561" width="40" style="4" customWidth="1"/>
    <col min="2562" max="2562" width="7" style="4" customWidth="1"/>
    <col min="2563" max="2563" width="9.44140625" style="4" customWidth="1"/>
    <col min="2564" max="2564" width="0" style="4" hidden="1" customWidth="1"/>
    <col min="2565" max="2565" width="14.5546875" style="4" customWidth="1"/>
    <col min="2566" max="2566" width="16.44140625" style="4" customWidth="1"/>
    <col min="2567" max="2567" width="2.44140625" style="4" customWidth="1"/>
    <col min="2568" max="2568" width="3.5546875" style="4" customWidth="1"/>
    <col min="2569" max="2569" width="2.44140625" style="4" customWidth="1"/>
    <col min="2570" max="2570" width="3" style="4" customWidth="1"/>
    <col min="2571" max="2815" width="8.88671875" style="4"/>
    <col min="2816" max="2816" width="12.5546875" style="4" customWidth="1"/>
    <col min="2817" max="2817" width="40" style="4" customWidth="1"/>
    <col min="2818" max="2818" width="7" style="4" customWidth="1"/>
    <col min="2819" max="2819" width="9.44140625" style="4" customWidth="1"/>
    <col min="2820" max="2820" width="0" style="4" hidden="1" customWidth="1"/>
    <col min="2821" max="2821" width="14.5546875" style="4" customWidth="1"/>
    <col min="2822" max="2822" width="16.44140625" style="4" customWidth="1"/>
    <col min="2823" max="2823" width="2.44140625" style="4" customWidth="1"/>
    <col min="2824" max="2824" width="3.5546875" style="4" customWidth="1"/>
    <col min="2825" max="2825" width="2.44140625" style="4" customWidth="1"/>
    <col min="2826" max="2826" width="3" style="4" customWidth="1"/>
    <col min="2827" max="3071" width="8.88671875" style="4"/>
    <col min="3072" max="3072" width="12.5546875" style="4" customWidth="1"/>
    <col min="3073" max="3073" width="40" style="4" customWidth="1"/>
    <col min="3074" max="3074" width="7" style="4" customWidth="1"/>
    <col min="3075" max="3075" width="9.44140625" style="4" customWidth="1"/>
    <col min="3076" max="3076" width="0" style="4" hidden="1" customWidth="1"/>
    <col min="3077" max="3077" width="14.5546875" style="4" customWidth="1"/>
    <col min="3078" max="3078" width="16.44140625" style="4" customWidth="1"/>
    <col min="3079" max="3079" width="2.44140625" style="4" customWidth="1"/>
    <col min="3080" max="3080" width="3.5546875" style="4" customWidth="1"/>
    <col min="3081" max="3081" width="2.44140625" style="4" customWidth="1"/>
    <col min="3082" max="3082" width="3" style="4" customWidth="1"/>
    <col min="3083" max="3327" width="8.88671875" style="4"/>
    <col min="3328" max="3328" width="12.5546875" style="4" customWidth="1"/>
    <col min="3329" max="3329" width="40" style="4" customWidth="1"/>
    <col min="3330" max="3330" width="7" style="4" customWidth="1"/>
    <col min="3331" max="3331" width="9.44140625" style="4" customWidth="1"/>
    <col min="3332" max="3332" width="0" style="4" hidden="1" customWidth="1"/>
    <col min="3333" max="3333" width="14.5546875" style="4" customWidth="1"/>
    <col min="3334" max="3334" width="16.44140625" style="4" customWidth="1"/>
    <col min="3335" max="3335" width="2.44140625" style="4" customWidth="1"/>
    <col min="3336" max="3336" width="3.5546875" style="4" customWidth="1"/>
    <col min="3337" max="3337" width="2.44140625" style="4" customWidth="1"/>
    <col min="3338" max="3338" width="3" style="4" customWidth="1"/>
    <col min="3339" max="3583" width="8.88671875" style="4"/>
    <col min="3584" max="3584" width="12.5546875" style="4" customWidth="1"/>
    <col min="3585" max="3585" width="40" style="4" customWidth="1"/>
    <col min="3586" max="3586" width="7" style="4" customWidth="1"/>
    <col min="3587" max="3587" width="9.44140625" style="4" customWidth="1"/>
    <col min="3588" max="3588" width="0" style="4" hidden="1" customWidth="1"/>
    <col min="3589" max="3589" width="14.5546875" style="4" customWidth="1"/>
    <col min="3590" max="3590" width="16.44140625" style="4" customWidth="1"/>
    <col min="3591" max="3591" width="2.44140625" style="4" customWidth="1"/>
    <col min="3592" max="3592" width="3.5546875" style="4" customWidth="1"/>
    <col min="3593" max="3593" width="2.44140625" style="4" customWidth="1"/>
    <col min="3594" max="3594" width="3" style="4" customWidth="1"/>
    <col min="3595" max="3839" width="8.88671875" style="4"/>
    <col min="3840" max="3840" width="12.5546875" style="4" customWidth="1"/>
    <col min="3841" max="3841" width="40" style="4" customWidth="1"/>
    <col min="3842" max="3842" width="7" style="4" customWidth="1"/>
    <col min="3843" max="3843" width="9.44140625" style="4" customWidth="1"/>
    <col min="3844" max="3844" width="0" style="4" hidden="1" customWidth="1"/>
    <col min="3845" max="3845" width="14.5546875" style="4" customWidth="1"/>
    <col min="3846" max="3846" width="16.44140625" style="4" customWidth="1"/>
    <col min="3847" max="3847" width="2.44140625" style="4" customWidth="1"/>
    <col min="3848" max="3848" width="3.5546875" style="4" customWidth="1"/>
    <col min="3849" max="3849" width="2.44140625" style="4" customWidth="1"/>
    <col min="3850" max="3850" width="3" style="4" customWidth="1"/>
    <col min="3851" max="4095" width="8.88671875" style="4"/>
    <col min="4096" max="4096" width="12.5546875" style="4" customWidth="1"/>
    <col min="4097" max="4097" width="40" style="4" customWidth="1"/>
    <col min="4098" max="4098" width="7" style="4" customWidth="1"/>
    <col min="4099" max="4099" width="9.44140625" style="4" customWidth="1"/>
    <col min="4100" max="4100" width="0" style="4" hidden="1" customWidth="1"/>
    <col min="4101" max="4101" width="14.5546875" style="4" customWidth="1"/>
    <col min="4102" max="4102" width="16.44140625" style="4" customWidth="1"/>
    <col min="4103" max="4103" width="2.44140625" style="4" customWidth="1"/>
    <col min="4104" max="4104" width="3.5546875" style="4" customWidth="1"/>
    <col min="4105" max="4105" width="2.44140625" style="4" customWidth="1"/>
    <col min="4106" max="4106" width="3" style="4" customWidth="1"/>
    <col min="4107" max="4351" width="8.88671875" style="4"/>
    <col min="4352" max="4352" width="12.5546875" style="4" customWidth="1"/>
    <col min="4353" max="4353" width="40" style="4" customWidth="1"/>
    <col min="4354" max="4354" width="7" style="4" customWidth="1"/>
    <col min="4355" max="4355" width="9.44140625" style="4" customWidth="1"/>
    <col min="4356" max="4356" width="0" style="4" hidden="1" customWidth="1"/>
    <col min="4357" max="4357" width="14.5546875" style="4" customWidth="1"/>
    <col min="4358" max="4358" width="16.44140625" style="4" customWidth="1"/>
    <col min="4359" max="4359" width="2.44140625" style="4" customWidth="1"/>
    <col min="4360" max="4360" width="3.5546875" style="4" customWidth="1"/>
    <col min="4361" max="4361" width="2.44140625" style="4" customWidth="1"/>
    <col min="4362" max="4362" width="3" style="4" customWidth="1"/>
    <col min="4363" max="4607" width="8.88671875" style="4"/>
    <col min="4608" max="4608" width="12.5546875" style="4" customWidth="1"/>
    <col min="4609" max="4609" width="40" style="4" customWidth="1"/>
    <col min="4610" max="4610" width="7" style="4" customWidth="1"/>
    <col min="4611" max="4611" width="9.44140625" style="4" customWidth="1"/>
    <col min="4612" max="4612" width="0" style="4" hidden="1" customWidth="1"/>
    <col min="4613" max="4613" width="14.5546875" style="4" customWidth="1"/>
    <col min="4614" max="4614" width="16.44140625" style="4" customWidth="1"/>
    <col min="4615" max="4615" width="2.44140625" style="4" customWidth="1"/>
    <col min="4616" max="4616" width="3.5546875" style="4" customWidth="1"/>
    <col min="4617" max="4617" width="2.44140625" style="4" customWidth="1"/>
    <col min="4618" max="4618" width="3" style="4" customWidth="1"/>
    <col min="4619" max="4863" width="8.88671875" style="4"/>
    <col min="4864" max="4864" width="12.5546875" style="4" customWidth="1"/>
    <col min="4865" max="4865" width="40" style="4" customWidth="1"/>
    <col min="4866" max="4866" width="7" style="4" customWidth="1"/>
    <col min="4867" max="4867" width="9.44140625" style="4" customWidth="1"/>
    <col min="4868" max="4868" width="0" style="4" hidden="1" customWidth="1"/>
    <col min="4869" max="4869" width="14.5546875" style="4" customWidth="1"/>
    <col min="4870" max="4870" width="16.44140625" style="4" customWidth="1"/>
    <col min="4871" max="4871" width="2.44140625" style="4" customWidth="1"/>
    <col min="4872" max="4872" width="3.5546875" style="4" customWidth="1"/>
    <col min="4873" max="4873" width="2.44140625" style="4" customWidth="1"/>
    <col min="4874" max="4874" width="3" style="4" customWidth="1"/>
    <col min="4875" max="5119" width="8.88671875" style="4"/>
    <col min="5120" max="5120" width="12.5546875" style="4" customWidth="1"/>
    <col min="5121" max="5121" width="40" style="4" customWidth="1"/>
    <col min="5122" max="5122" width="7" style="4" customWidth="1"/>
    <col min="5123" max="5123" width="9.44140625" style="4" customWidth="1"/>
    <col min="5124" max="5124" width="0" style="4" hidden="1" customWidth="1"/>
    <col min="5125" max="5125" width="14.5546875" style="4" customWidth="1"/>
    <col min="5126" max="5126" width="16.44140625" style="4" customWidth="1"/>
    <col min="5127" max="5127" width="2.44140625" style="4" customWidth="1"/>
    <col min="5128" max="5128" width="3.5546875" style="4" customWidth="1"/>
    <col min="5129" max="5129" width="2.44140625" style="4" customWidth="1"/>
    <col min="5130" max="5130" width="3" style="4" customWidth="1"/>
    <col min="5131" max="5375" width="8.88671875" style="4"/>
    <col min="5376" max="5376" width="12.5546875" style="4" customWidth="1"/>
    <col min="5377" max="5377" width="40" style="4" customWidth="1"/>
    <col min="5378" max="5378" width="7" style="4" customWidth="1"/>
    <col min="5379" max="5379" width="9.44140625" style="4" customWidth="1"/>
    <col min="5380" max="5380" width="0" style="4" hidden="1" customWidth="1"/>
    <col min="5381" max="5381" width="14.5546875" style="4" customWidth="1"/>
    <col min="5382" max="5382" width="16.44140625" style="4" customWidth="1"/>
    <col min="5383" max="5383" width="2.44140625" style="4" customWidth="1"/>
    <col min="5384" max="5384" width="3.5546875" style="4" customWidth="1"/>
    <col min="5385" max="5385" width="2.44140625" style="4" customWidth="1"/>
    <col min="5386" max="5386" width="3" style="4" customWidth="1"/>
    <col min="5387" max="5631" width="8.88671875" style="4"/>
    <col min="5632" max="5632" width="12.5546875" style="4" customWidth="1"/>
    <col min="5633" max="5633" width="40" style="4" customWidth="1"/>
    <col min="5634" max="5634" width="7" style="4" customWidth="1"/>
    <col min="5635" max="5635" width="9.44140625" style="4" customWidth="1"/>
    <col min="5636" max="5636" width="0" style="4" hidden="1" customWidth="1"/>
    <col min="5637" max="5637" width="14.5546875" style="4" customWidth="1"/>
    <col min="5638" max="5638" width="16.44140625" style="4" customWidth="1"/>
    <col min="5639" max="5639" width="2.44140625" style="4" customWidth="1"/>
    <col min="5640" max="5640" width="3.5546875" style="4" customWidth="1"/>
    <col min="5641" max="5641" width="2.44140625" style="4" customWidth="1"/>
    <col min="5642" max="5642" width="3" style="4" customWidth="1"/>
    <col min="5643" max="5887" width="8.88671875" style="4"/>
    <col min="5888" max="5888" width="12.5546875" style="4" customWidth="1"/>
    <col min="5889" max="5889" width="40" style="4" customWidth="1"/>
    <col min="5890" max="5890" width="7" style="4" customWidth="1"/>
    <col min="5891" max="5891" width="9.44140625" style="4" customWidth="1"/>
    <col min="5892" max="5892" width="0" style="4" hidden="1" customWidth="1"/>
    <col min="5893" max="5893" width="14.5546875" style="4" customWidth="1"/>
    <col min="5894" max="5894" width="16.44140625" style="4" customWidth="1"/>
    <col min="5895" max="5895" width="2.44140625" style="4" customWidth="1"/>
    <col min="5896" max="5896" width="3.5546875" style="4" customWidth="1"/>
    <col min="5897" max="5897" width="2.44140625" style="4" customWidth="1"/>
    <col min="5898" max="5898" width="3" style="4" customWidth="1"/>
    <col min="5899" max="6143" width="8.88671875" style="4"/>
    <col min="6144" max="6144" width="12.5546875" style="4" customWidth="1"/>
    <col min="6145" max="6145" width="40" style="4" customWidth="1"/>
    <col min="6146" max="6146" width="7" style="4" customWidth="1"/>
    <col min="6147" max="6147" width="9.44140625" style="4" customWidth="1"/>
    <col min="6148" max="6148" width="0" style="4" hidden="1" customWidth="1"/>
    <col min="6149" max="6149" width="14.5546875" style="4" customWidth="1"/>
    <col min="6150" max="6150" width="16.44140625" style="4" customWidth="1"/>
    <col min="6151" max="6151" width="2.44140625" style="4" customWidth="1"/>
    <col min="6152" max="6152" width="3.5546875" style="4" customWidth="1"/>
    <col min="6153" max="6153" width="2.44140625" style="4" customWidth="1"/>
    <col min="6154" max="6154" width="3" style="4" customWidth="1"/>
    <col min="6155" max="6399" width="8.88671875" style="4"/>
    <col min="6400" max="6400" width="12.5546875" style="4" customWidth="1"/>
    <col min="6401" max="6401" width="40" style="4" customWidth="1"/>
    <col min="6402" max="6402" width="7" style="4" customWidth="1"/>
    <col min="6403" max="6403" width="9.44140625" style="4" customWidth="1"/>
    <col min="6404" max="6404" width="0" style="4" hidden="1" customWidth="1"/>
    <col min="6405" max="6405" width="14.5546875" style="4" customWidth="1"/>
    <col min="6406" max="6406" width="16.44140625" style="4" customWidth="1"/>
    <col min="6407" max="6407" width="2.44140625" style="4" customWidth="1"/>
    <col min="6408" max="6408" width="3.5546875" style="4" customWidth="1"/>
    <col min="6409" max="6409" width="2.44140625" style="4" customWidth="1"/>
    <col min="6410" max="6410" width="3" style="4" customWidth="1"/>
    <col min="6411" max="6655" width="8.88671875" style="4"/>
    <col min="6656" max="6656" width="12.5546875" style="4" customWidth="1"/>
    <col min="6657" max="6657" width="40" style="4" customWidth="1"/>
    <col min="6658" max="6658" width="7" style="4" customWidth="1"/>
    <col min="6659" max="6659" width="9.44140625" style="4" customWidth="1"/>
    <col min="6660" max="6660" width="0" style="4" hidden="1" customWidth="1"/>
    <col min="6661" max="6661" width="14.5546875" style="4" customWidth="1"/>
    <col min="6662" max="6662" width="16.44140625" style="4" customWidth="1"/>
    <col min="6663" max="6663" width="2.44140625" style="4" customWidth="1"/>
    <col min="6664" max="6664" width="3.5546875" style="4" customWidth="1"/>
    <col min="6665" max="6665" width="2.44140625" style="4" customWidth="1"/>
    <col min="6666" max="6666" width="3" style="4" customWidth="1"/>
    <col min="6667" max="6911" width="8.88671875" style="4"/>
    <col min="6912" max="6912" width="12.5546875" style="4" customWidth="1"/>
    <col min="6913" max="6913" width="40" style="4" customWidth="1"/>
    <col min="6914" max="6914" width="7" style="4" customWidth="1"/>
    <col min="6915" max="6915" width="9.44140625" style="4" customWidth="1"/>
    <col min="6916" max="6916" width="0" style="4" hidden="1" customWidth="1"/>
    <col min="6917" max="6917" width="14.5546875" style="4" customWidth="1"/>
    <col min="6918" max="6918" width="16.44140625" style="4" customWidth="1"/>
    <col min="6919" max="6919" width="2.44140625" style="4" customWidth="1"/>
    <col min="6920" max="6920" width="3.5546875" style="4" customWidth="1"/>
    <col min="6921" max="6921" width="2.44140625" style="4" customWidth="1"/>
    <col min="6922" max="6922" width="3" style="4" customWidth="1"/>
    <col min="6923" max="7167" width="8.88671875" style="4"/>
    <col min="7168" max="7168" width="12.5546875" style="4" customWidth="1"/>
    <col min="7169" max="7169" width="40" style="4" customWidth="1"/>
    <col min="7170" max="7170" width="7" style="4" customWidth="1"/>
    <col min="7171" max="7171" width="9.44140625" style="4" customWidth="1"/>
    <col min="7172" max="7172" width="0" style="4" hidden="1" customWidth="1"/>
    <col min="7173" max="7173" width="14.5546875" style="4" customWidth="1"/>
    <col min="7174" max="7174" width="16.44140625" style="4" customWidth="1"/>
    <col min="7175" max="7175" width="2.44140625" style="4" customWidth="1"/>
    <col min="7176" max="7176" width="3.5546875" style="4" customWidth="1"/>
    <col min="7177" max="7177" width="2.44140625" style="4" customWidth="1"/>
    <col min="7178" max="7178" width="3" style="4" customWidth="1"/>
    <col min="7179" max="7423" width="8.88671875" style="4"/>
    <col min="7424" max="7424" width="12.5546875" style="4" customWidth="1"/>
    <col min="7425" max="7425" width="40" style="4" customWidth="1"/>
    <col min="7426" max="7426" width="7" style="4" customWidth="1"/>
    <col min="7427" max="7427" width="9.44140625" style="4" customWidth="1"/>
    <col min="7428" max="7428" width="0" style="4" hidden="1" customWidth="1"/>
    <col min="7429" max="7429" width="14.5546875" style="4" customWidth="1"/>
    <col min="7430" max="7430" width="16.44140625" style="4" customWidth="1"/>
    <col min="7431" max="7431" width="2.44140625" style="4" customWidth="1"/>
    <col min="7432" max="7432" width="3.5546875" style="4" customWidth="1"/>
    <col min="7433" max="7433" width="2.44140625" style="4" customWidth="1"/>
    <col min="7434" max="7434" width="3" style="4" customWidth="1"/>
    <col min="7435" max="7679" width="8.88671875" style="4"/>
    <col min="7680" max="7680" width="12.5546875" style="4" customWidth="1"/>
    <col min="7681" max="7681" width="40" style="4" customWidth="1"/>
    <col min="7682" max="7682" width="7" style="4" customWidth="1"/>
    <col min="7683" max="7683" width="9.44140625" style="4" customWidth="1"/>
    <col min="7684" max="7684" width="0" style="4" hidden="1" customWidth="1"/>
    <col min="7685" max="7685" width="14.5546875" style="4" customWidth="1"/>
    <col min="7686" max="7686" width="16.44140625" style="4" customWidth="1"/>
    <col min="7687" max="7687" width="2.44140625" style="4" customWidth="1"/>
    <col min="7688" max="7688" width="3.5546875" style="4" customWidth="1"/>
    <col min="7689" max="7689" width="2.44140625" style="4" customWidth="1"/>
    <col min="7690" max="7690" width="3" style="4" customWidth="1"/>
    <col min="7691" max="7935" width="8.88671875" style="4"/>
    <col min="7936" max="7936" width="12.5546875" style="4" customWidth="1"/>
    <col min="7937" max="7937" width="40" style="4" customWidth="1"/>
    <col min="7938" max="7938" width="7" style="4" customWidth="1"/>
    <col min="7939" max="7939" width="9.44140625" style="4" customWidth="1"/>
    <col min="7940" max="7940" width="0" style="4" hidden="1" customWidth="1"/>
    <col min="7941" max="7941" width="14.5546875" style="4" customWidth="1"/>
    <col min="7942" max="7942" width="16.44140625" style="4" customWidth="1"/>
    <col min="7943" max="7943" width="2.44140625" style="4" customWidth="1"/>
    <col min="7944" max="7944" width="3.5546875" style="4" customWidth="1"/>
    <col min="7945" max="7945" width="2.44140625" style="4" customWidth="1"/>
    <col min="7946" max="7946" width="3" style="4" customWidth="1"/>
    <col min="7947" max="8191" width="8.88671875" style="4"/>
    <col min="8192" max="8192" width="12.5546875" style="4" customWidth="1"/>
    <col min="8193" max="8193" width="40" style="4" customWidth="1"/>
    <col min="8194" max="8194" width="7" style="4" customWidth="1"/>
    <col min="8195" max="8195" width="9.44140625" style="4" customWidth="1"/>
    <col min="8196" max="8196" width="0" style="4" hidden="1" customWidth="1"/>
    <col min="8197" max="8197" width="14.5546875" style="4" customWidth="1"/>
    <col min="8198" max="8198" width="16.44140625" style="4" customWidth="1"/>
    <col min="8199" max="8199" width="2.44140625" style="4" customWidth="1"/>
    <col min="8200" max="8200" width="3.5546875" style="4" customWidth="1"/>
    <col min="8201" max="8201" width="2.44140625" style="4" customWidth="1"/>
    <col min="8202" max="8202" width="3" style="4" customWidth="1"/>
    <col min="8203" max="8447" width="8.88671875" style="4"/>
    <col min="8448" max="8448" width="12.5546875" style="4" customWidth="1"/>
    <col min="8449" max="8449" width="40" style="4" customWidth="1"/>
    <col min="8450" max="8450" width="7" style="4" customWidth="1"/>
    <col min="8451" max="8451" width="9.44140625" style="4" customWidth="1"/>
    <col min="8452" max="8452" width="0" style="4" hidden="1" customWidth="1"/>
    <col min="8453" max="8453" width="14.5546875" style="4" customWidth="1"/>
    <col min="8454" max="8454" width="16.44140625" style="4" customWidth="1"/>
    <col min="8455" max="8455" width="2.44140625" style="4" customWidth="1"/>
    <col min="8456" max="8456" width="3.5546875" style="4" customWidth="1"/>
    <col min="8457" max="8457" width="2.44140625" style="4" customWidth="1"/>
    <col min="8458" max="8458" width="3" style="4" customWidth="1"/>
    <col min="8459" max="8703" width="8.88671875" style="4"/>
    <col min="8704" max="8704" width="12.5546875" style="4" customWidth="1"/>
    <col min="8705" max="8705" width="40" style="4" customWidth="1"/>
    <col min="8706" max="8706" width="7" style="4" customWidth="1"/>
    <col min="8707" max="8707" width="9.44140625" style="4" customWidth="1"/>
    <col min="8708" max="8708" width="0" style="4" hidden="1" customWidth="1"/>
    <col min="8709" max="8709" width="14.5546875" style="4" customWidth="1"/>
    <col min="8710" max="8710" width="16.44140625" style="4" customWidth="1"/>
    <col min="8711" max="8711" width="2.44140625" style="4" customWidth="1"/>
    <col min="8712" max="8712" width="3.5546875" style="4" customWidth="1"/>
    <col min="8713" max="8713" width="2.44140625" style="4" customWidth="1"/>
    <col min="8714" max="8714" width="3" style="4" customWidth="1"/>
    <col min="8715" max="8959" width="8.88671875" style="4"/>
    <col min="8960" max="8960" width="12.5546875" style="4" customWidth="1"/>
    <col min="8961" max="8961" width="40" style="4" customWidth="1"/>
    <col min="8962" max="8962" width="7" style="4" customWidth="1"/>
    <col min="8963" max="8963" width="9.44140625" style="4" customWidth="1"/>
    <col min="8964" max="8964" width="0" style="4" hidden="1" customWidth="1"/>
    <col min="8965" max="8965" width="14.5546875" style="4" customWidth="1"/>
    <col min="8966" max="8966" width="16.44140625" style="4" customWidth="1"/>
    <col min="8967" max="8967" width="2.44140625" style="4" customWidth="1"/>
    <col min="8968" max="8968" width="3.5546875" style="4" customWidth="1"/>
    <col min="8969" max="8969" width="2.44140625" style="4" customWidth="1"/>
    <col min="8970" max="8970" width="3" style="4" customWidth="1"/>
    <col min="8971" max="9215" width="8.88671875" style="4"/>
    <col min="9216" max="9216" width="12.5546875" style="4" customWidth="1"/>
    <col min="9217" max="9217" width="40" style="4" customWidth="1"/>
    <col min="9218" max="9218" width="7" style="4" customWidth="1"/>
    <col min="9219" max="9219" width="9.44140625" style="4" customWidth="1"/>
    <col min="9220" max="9220" width="0" style="4" hidden="1" customWidth="1"/>
    <col min="9221" max="9221" width="14.5546875" style="4" customWidth="1"/>
    <col min="9222" max="9222" width="16.44140625" style="4" customWidth="1"/>
    <col min="9223" max="9223" width="2.44140625" style="4" customWidth="1"/>
    <col min="9224" max="9224" width="3.5546875" style="4" customWidth="1"/>
    <col min="9225" max="9225" width="2.44140625" style="4" customWidth="1"/>
    <col min="9226" max="9226" width="3" style="4" customWidth="1"/>
    <col min="9227" max="9471" width="8.88671875" style="4"/>
    <col min="9472" max="9472" width="12.5546875" style="4" customWidth="1"/>
    <col min="9473" max="9473" width="40" style="4" customWidth="1"/>
    <col min="9474" max="9474" width="7" style="4" customWidth="1"/>
    <col min="9475" max="9475" width="9.44140625" style="4" customWidth="1"/>
    <col min="9476" max="9476" width="0" style="4" hidden="1" customWidth="1"/>
    <col min="9477" max="9477" width="14.5546875" style="4" customWidth="1"/>
    <col min="9478" max="9478" width="16.44140625" style="4" customWidth="1"/>
    <col min="9479" max="9479" width="2.44140625" style="4" customWidth="1"/>
    <col min="9480" max="9480" width="3.5546875" style="4" customWidth="1"/>
    <col min="9481" max="9481" width="2.44140625" style="4" customWidth="1"/>
    <col min="9482" max="9482" width="3" style="4" customWidth="1"/>
    <col min="9483" max="9727" width="8.88671875" style="4"/>
    <col min="9728" max="9728" width="12.5546875" style="4" customWidth="1"/>
    <col min="9729" max="9729" width="40" style="4" customWidth="1"/>
    <col min="9730" max="9730" width="7" style="4" customWidth="1"/>
    <col min="9731" max="9731" width="9.44140625" style="4" customWidth="1"/>
    <col min="9732" max="9732" width="0" style="4" hidden="1" customWidth="1"/>
    <col min="9733" max="9733" width="14.5546875" style="4" customWidth="1"/>
    <col min="9734" max="9734" width="16.44140625" style="4" customWidth="1"/>
    <col min="9735" max="9735" width="2.44140625" style="4" customWidth="1"/>
    <col min="9736" max="9736" width="3.5546875" style="4" customWidth="1"/>
    <col min="9737" max="9737" width="2.44140625" style="4" customWidth="1"/>
    <col min="9738" max="9738" width="3" style="4" customWidth="1"/>
    <col min="9739" max="9983" width="8.88671875" style="4"/>
    <col min="9984" max="9984" width="12.5546875" style="4" customWidth="1"/>
    <col min="9985" max="9985" width="40" style="4" customWidth="1"/>
    <col min="9986" max="9986" width="7" style="4" customWidth="1"/>
    <col min="9987" max="9987" width="9.44140625" style="4" customWidth="1"/>
    <col min="9988" max="9988" width="0" style="4" hidden="1" customWidth="1"/>
    <col min="9989" max="9989" width="14.5546875" style="4" customWidth="1"/>
    <col min="9990" max="9990" width="16.44140625" style="4" customWidth="1"/>
    <col min="9991" max="9991" width="2.44140625" style="4" customWidth="1"/>
    <col min="9992" max="9992" width="3.5546875" style="4" customWidth="1"/>
    <col min="9993" max="9993" width="2.44140625" style="4" customWidth="1"/>
    <col min="9994" max="9994" width="3" style="4" customWidth="1"/>
    <col min="9995" max="10239" width="8.88671875" style="4"/>
    <col min="10240" max="10240" width="12.5546875" style="4" customWidth="1"/>
    <col min="10241" max="10241" width="40" style="4" customWidth="1"/>
    <col min="10242" max="10242" width="7" style="4" customWidth="1"/>
    <col min="10243" max="10243" width="9.44140625" style="4" customWidth="1"/>
    <col min="10244" max="10244" width="0" style="4" hidden="1" customWidth="1"/>
    <col min="10245" max="10245" width="14.5546875" style="4" customWidth="1"/>
    <col min="10246" max="10246" width="16.44140625" style="4" customWidth="1"/>
    <col min="10247" max="10247" width="2.44140625" style="4" customWidth="1"/>
    <col min="10248" max="10248" width="3.5546875" style="4" customWidth="1"/>
    <col min="10249" max="10249" width="2.44140625" style="4" customWidth="1"/>
    <col min="10250" max="10250" width="3" style="4" customWidth="1"/>
    <col min="10251" max="10495" width="8.88671875" style="4"/>
    <col min="10496" max="10496" width="12.5546875" style="4" customWidth="1"/>
    <col min="10497" max="10497" width="40" style="4" customWidth="1"/>
    <col min="10498" max="10498" width="7" style="4" customWidth="1"/>
    <col min="10499" max="10499" width="9.44140625" style="4" customWidth="1"/>
    <col min="10500" max="10500" width="0" style="4" hidden="1" customWidth="1"/>
    <col min="10501" max="10501" width="14.5546875" style="4" customWidth="1"/>
    <col min="10502" max="10502" width="16.44140625" style="4" customWidth="1"/>
    <col min="10503" max="10503" width="2.44140625" style="4" customWidth="1"/>
    <col min="10504" max="10504" width="3.5546875" style="4" customWidth="1"/>
    <col min="10505" max="10505" width="2.44140625" style="4" customWidth="1"/>
    <col min="10506" max="10506" width="3" style="4" customWidth="1"/>
    <col min="10507" max="10751" width="8.88671875" style="4"/>
    <col min="10752" max="10752" width="12.5546875" style="4" customWidth="1"/>
    <col min="10753" max="10753" width="40" style="4" customWidth="1"/>
    <col min="10754" max="10754" width="7" style="4" customWidth="1"/>
    <col min="10755" max="10755" width="9.44140625" style="4" customWidth="1"/>
    <col min="10756" max="10756" width="0" style="4" hidden="1" customWidth="1"/>
    <col min="10757" max="10757" width="14.5546875" style="4" customWidth="1"/>
    <col min="10758" max="10758" width="16.44140625" style="4" customWidth="1"/>
    <col min="10759" max="10759" width="2.44140625" style="4" customWidth="1"/>
    <col min="10760" max="10760" width="3.5546875" style="4" customWidth="1"/>
    <col min="10761" max="10761" width="2.44140625" style="4" customWidth="1"/>
    <col min="10762" max="10762" width="3" style="4" customWidth="1"/>
    <col min="10763" max="11007" width="8.88671875" style="4"/>
    <col min="11008" max="11008" width="12.5546875" style="4" customWidth="1"/>
    <col min="11009" max="11009" width="40" style="4" customWidth="1"/>
    <col min="11010" max="11010" width="7" style="4" customWidth="1"/>
    <col min="11011" max="11011" width="9.44140625" style="4" customWidth="1"/>
    <col min="11012" max="11012" width="0" style="4" hidden="1" customWidth="1"/>
    <col min="11013" max="11013" width="14.5546875" style="4" customWidth="1"/>
    <col min="11014" max="11014" width="16.44140625" style="4" customWidth="1"/>
    <col min="11015" max="11015" width="2.44140625" style="4" customWidth="1"/>
    <col min="11016" max="11016" width="3.5546875" style="4" customWidth="1"/>
    <col min="11017" max="11017" width="2.44140625" style="4" customWidth="1"/>
    <col min="11018" max="11018" width="3" style="4" customWidth="1"/>
    <col min="11019" max="11263" width="8.88671875" style="4"/>
    <col min="11264" max="11264" width="12.5546875" style="4" customWidth="1"/>
    <col min="11265" max="11265" width="40" style="4" customWidth="1"/>
    <col min="11266" max="11266" width="7" style="4" customWidth="1"/>
    <col min="11267" max="11267" width="9.44140625" style="4" customWidth="1"/>
    <col min="11268" max="11268" width="0" style="4" hidden="1" customWidth="1"/>
    <col min="11269" max="11269" width="14.5546875" style="4" customWidth="1"/>
    <col min="11270" max="11270" width="16.44140625" style="4" customWidth="1"/>
    <col min="11271" max="11271" width="2.44140625" style="4" customWidth="1"/>
    <col min="11272" max="11272" width="3.5546875" style="4" customWidth="1"/>
    <col min="11273" max="11273" width="2.44140625" style="4" customWidth="1"/>
    <col min="11274" max="11274" width="3" style="4" customWidth="1"/>
    <col min="11275" max="11519" width="8.88671875" style="4"/>
    <col min="11520" max="11520" width="12.5546875" style="4" customWidth="1"/>
    <col min="11521" max="11521" width="40" style="4" customWidth="1"/>
    <col min="11522" max="11522" width="7" style="4" customWidth="1"/>
    <col min="11523" max="11523" width="9.44140625" style="4" customWidth="1"/>
    <col min="11524" max="11524" width="0" style="4" hidden="1" customWidth="1"/>
    <col min="11525" max="11525" width="14.5546875" style="4" customWidth="1"/>
    <col min="11526" max="11526" width="16.44140625" style="4" customWidth="1"/>
    <col min="11527" max="11527" width="2.44140625" style="4" customWidth="1"/>
    <col min="11528" max="11528" width="3.5546875" style="4" customWidth="1"/>
    <col min="11529" max="11529" width="2.44140625" style="4" customWidth="1"/>
    <col min="11530" max="11530" width="3" style="4" customWidth="1"/>
    <col min="11531" max="11775" width="8.88671875" style="4"/>
    <col min="11776" max="11776" width="12.5546875" style="4" customWidth="1"/>
    <col min="11777" max="11777" width="40" style="4" customWidth="1"/>
    <col min="11778" max="11778" width="7" style="4" customWidth="1"/>
    <col min="11779" max="11779" width="9.44140625" style="4" customWidth="1"/>
    <col min="11780" max="11780" width="0" style="4" hidden="1" customWidth="1"/>
    <col min="11781" max="11781" width="14.5546875" style="4" customWidth="1"/>
    <col min="11782" max="11782" width="16.44140625" style="4" customWidth="1"/>
    <col min="11783" max="11783" width="2.44140625" style="4" customWidth="1"/>
    <col min="11784" max="11784" width="3.5546875" style="4" customWidth="1"/>
    <col min="11785" max="11785" width="2.44140625" style="4" customWidth="1"/>
    <col min="11786" max="11786" width="3" style="4" customWidth="1"/>
    <col min="11787" max="12031" width="8.88671875" style="4"/>
    <col min="12032" max="12032" width="12.5546875" style="4" customWidth="1"/>
    <col min="12033" max="12033" width="40" style="4" customWidth="1"/>
    <col min="12034" max="12034" width="7" style="4" customWidth="1"/>
    <col min="12035" max="12035" width="9.44140625" style="4" customWidth="1"/>
    <col min="12036" max="12036" width="0" style="4" hidden="1" customWidth="1"/>
    <col min="12037" max="12037" width="14.5546875" style="4" customWidth="1"/>
    <col min="12038" max="12038" width="16.44140625" style="4" customWidth="1"/>
    <col min="12039" max="12039" width="2.44140625" style="4" customWidth="1"/>
    <col min="12040" max="12040" width="3.5546875" style="4" customWidth="1"/>
    <col min="12041" max="12041" width="2.44140625" style="4" customWidth="1"/>
    <col min="12042" max="12042" width="3" style="4" customWidth="1"/>
    <col min="12043" max="12287" width="8.88671875" style="4"/>
    <col min="12288" max="12288" width="12.5546875" style="4" customWidth="1"/>
    <col min="12289" max="12289" width="40" style="4" customWidth="1"/>
    <col min="12290" max="12290" width="7" style="4" customWidth="1"/>
    <col min="12291" max="12291" width="9.44140625" style="4" customWidth="1"/>
    <col min="12292" max="12292" width="0" style="4" hidden="1" customWidth="1"/>
    <col min="12293" max="12293" width="14.5546875" style="4" customWidth="1"/>
    <col min="12294" max="12294" width="16.44140625" style="4" customWidth="1"/>
    <col min="12295" max="12295" width="2.44140625" style="4" customWidth="1"/>
    <col min="12296" max="12296" width="3.5546875" style="4" customWidth="1"/>
    <col min="12297" max="12297" width="2.44140625" style="4" customWidth="1"/>
    <col min="12298" max="12298" width="3" style="4" customWidth="1"/>
    <col min="12299" max="12543" width="8.88671875" style="4"/>
    <col min="12544" max="12544" width="12.5546875" style="4" customWidth="1"/>
    <col min="12545" max="12545" width="40" style="4" customWidth="1"/>
    <col min="12546" max="12546" width="7" style="4" customWidth="1"/>
    <col min="12547" max="12547" width="9.44140625" style="4" customWidth="1"/>
    <col min="12548" max="12548" width="0" style="4" hidden="1" customWidth="1"/>
    <col min="12549" max="12549" width="14.5546875" style="4" customWidth="1"/>
    <col min="12550" max="12550" width="16.44140625" style="4" customWidth="1"/>
    <col min="12551" max="12551" width="2.44140625" style="4" customWidth="1"/>
    <col min="12552" max="12552" width="3.5546875" style="4" customWidth="1"/>
    <col min="12553" max="12553" width="2.44140625" style="4" customWidth="1"/>
    <col min="12554" max="12554" width="3" style="4" customWidth="1"/>
    <col min="12555" max="12799" width="8.88671875" style="4"/>
    <col min="12800" max="12800" width="12.5546875" style="4" customWidth="1"/>
    <col min="12801" max="12801" width="40" style="4" customWidth="1"/>
    <col min="12802" max="12802" width="7" style="4" customWidth="1"/>
    <col min="12803" max="12803" width="9.44140625" style="4" customWidth="1"/>
    <col min="12804" max="12804" width="0" style="4" hidden="1" customWidth="1"/>
    <col min="12805" max="12805" width="14.5546875" style="4" customWidth="1"/>
    <col min="12806" max="12806" width="16.44140625" style="4" customWidth="1"/>
    <col min="12807" max="12807" width="2.44140625" style="4" customWidth="1"/>
    <col min="12808" max="12808" width="3.5546875" style="4" customWidth="1"/>
    <col min="12809" max="12809" width="2.44140625" style="4" customWidth="1"/>
    <col min="12810" max="12810" width="3" style="4" customWidth="1"/>
    <col min="12811" max="13055" width="8.88671875" style="4"/>
    <col min="13056" max="13056" width="12.5546875" style="4" customWidth="1"/>
    <col min="13057" max="13057" width="40" style="4" customWidth="1"/>
    <col min="13058" max="13058" width="7" style="4" customWidth="1"/>
    <col min="13059" max="13059" width="9.44140625" style="4" customWidth="1"/>
    <col min="13060" max="13060" width="0" style="4" hidden="1" customWidth="1"/>
    <col min="13061" max="13061" width="14.5546875" style="4" customWidth="1"/>
    <col min="13062" max="13062" width="16.44140625" style="4" customWidth="1"/>
    <col min="13063" max="13063" width="2.44140625" style="4" customWidth="1"/>
    <col min="13064" max="13064" width="3.5546875" style="4" customWidth="1"/>
    <col min="13065" max="13065" width="2.44140625" style="4" customWidth="1"/>
    <col min="13066" max="13066" width="3" style="4" customWidth="1"/>
    <col min="13067" max="13311" width="8.88671875" style="4"/>
    <col min="13312" max="13312" width="12.5546875" style="4" customWidth="1"/>
    <col min="13313" max="13313" width="40" style="4" customWidth="1"/>
    <col min="13314" max="13314" width="7" style="4" customWidth="1"/>
    <col min="13315" max="13315" width="9.44140625" style="4" customWidth="1"/>
    <col min="13316" max="13316" width="0" style="4" hidden="1" customWidth="1"/>
    <col min="13317" max="13317" width="14.5546875" style="4" customWidth="1"/>
    <col min="13318" max="13318" width="16.44140625" style="4" customWidth="1"/>
    <col min="13319" max="13319" width="2.44140625" style="4" customWidth="1"/>
    <col min="13320" max="13320" width="3.5546875" style="4" customWidth="1"/>
    <col min="13321" max="13321" width="2.44140625" style="4" customWidth="1"/>
    <col min="13322" max="13322" width="3" style="4" customWidth="1"/>
    <col min="13323" max="13567" width="8.88671875" style="4"/>
    <col min="13568" max="13568" width="12.5546875" style="4" customWidth="1"/>
    <col min="13569" max="13569" width="40" style="4" customWidth="1"/>
    <col min="13570" max="13570" width="7" style="4" customWidth="1"/>
    <col min="13571" max="13571" width="9.44140625" style="4" customWidth="1"/>
    <col min="13572" max="13572" width="0" style="4" hidden="1" customWidth="1"/>
    <col min="13573" max="13573" width="14.5546875" style="4" customWidth="1"/>
    <col min="13574" max="13574" width="16.44140625" style="4" customWidth="1"/>
    <col min="13575" max="13575" width="2.44140625" style="4" customWidth="1"/>
    <col min="13576" max="13576" width="3.5546875" style="4" customWidth="1"/>
    <col min="13577" max="13577" width="2.44140625" style="4" customWidth="1"/>
    <col min="13578" max="13578" width="3" style="4" customWidth="1"/>
    <col min="13579" max="13823" width="8.88671875" style="4"/>
    <col min="13824" max="13824" width="12.5546875" style="4" customWidth="1"/>
    <col min="13825" max="13825" width="40" style="4" customWidth="1"/>
    <col min="13826" max="13826" width="7" style="4" customWidth="1"/>
    <col min="13827" max="13827" width="9.44140625" style="4" customWidth="1"/>
    <col min="13828" max="13828" width="0" style="4" hidden="1" customWidth="1"/>
    <col min="13829" max="13829" width="14.5546875" style="4" customWidth="1"/>
    <col min="13830" max="13830" width="16.44140625" style="4" customWidth="1"/>
    <col min="13831" max="13831" width="2.44140625" style="4" customWidth="1"/>
    <col min="13832" max="13832" width="3.5546875" style="4" customWidth="1"/>
    <col min="13833" max="13833" width="2.44140625" style="4" customWidth="1"/>
    <col min="13834" max="13834" width="3" style="4" customWidth="1"/>
    <col min="13835" max="14079" width="8.88671875" style="4"/>
    <col min="14080" max="14080" width="12.5546875" style="4" customWidth="1"/>
    <col min="14081" max="14081" width="40" style="4" customWidth="1"/>
    <col min="14082" max="14082" width="7" style="4" customWidth="1"/>
    <col min="14083" max="14083" width="9.44140625" style="4" customWidth="1"/>
    <col min="14084" max="14084" width="0" style="4" hidden="1" customWidth="1"/>
    <col min="14085" max="14085" width="14.5546875" style="4" customWidth="1"/>
    <col min="14086" max="14086" width="16.44140625" style="4" customWidth="1"/>
    <col min="14087" max="14087" width="2.44140625" style="4" customWidth="1"/>
    <col min="14088" max="14088" width="3.5546875" style="4" customWidth="1"/>
    <col min="14089" max="14089" width="2.44140625" style="4" customWidth="1"/>
    <col min="14090" max="14090" width="3" style="4" customWidth="1"/>
    <col min="14091" max="14335" width="8.88671875" style="4"/>
    <col min="14336" max="14336" width="12.5546875" style="4" customWidth="1"/>
    <col min="14337" max="14337" width="40" style="4" customWidth="1"/>
    <col min="14338" max="14338" width="7" style="4" customWidth="1"/>
    <col min="14339" max="14339" width="9.44140625" style="4" customWidth="1"/>
    <col min="14340" max="14340" width="0" style="4" hidden="1" customWidth="1"/>
    <col min="14341" max="14341" width="14.5546875" style="4" customWidth="1"/>
    <col min="14342" max="14342" width="16.44140625" style="4" customWidth="1"/>
    <col min="14343" max="14343" width="2.44140625" style="4" customWidth="1"/>
    <col min="14344" max="14344" width="3.5546875" style="4" customWidth="1"/>
    <col min="14345" max="14345" width="2.44140625" style="4" customWidth="1"/>
    <col min="14346" max="14346" width="3" style="4" customWidth="1"/>
    <col min="14347" max="14591" width="8.88671875" style="4"/>
    <col min="14592" max="14592" width="12.5546875" style="4" customWidth="1"/>
    <col min="14593" max="14593" width="40" style="4" customWidth="1"/>
    <col min="14594" max="14594" width="7" style="4" customWidth="1"/>
    <col min="14595" max="14595" width="9.44140625" style="4" customWidth="1"/>
    <col min="14596" max="14596" width="0" style="4" hidden="1" customWidth="1"/>
    <col min="14597" max="14597" width="14.5546875" style="4" customWidth="1"/>
    <col min="14598" max="14598" width="16.44140625" style="4" customWidth="1"/>
    <col min="14599" max="14599" width="2.44140625" style="4" customWidth="1"/>
    <col min="14600" max="14600" width="3.5546875" style="4" customWidth="1"/>
    <col min="14601" max="14601" width="2.44140625" style="4" customWidth="1"/>
    <col min="14602" max="14602" width="3" style="4" customWidth="1"/>
    <col min="14603" max="14847" width="8.88671875" style="4"/>
    <col min="14848" max="14848" width="12.5546875" style="4" customWidth="1"/>
    <col min="14849" max="14849" width="40" style="4" customWidth="1"/>
    <col min="14850" max="14850" width="7" style="4" customWidth="1"/>
    <col min="14851" max="14851" width="9.44140625" style="4" customWidth="1"/>
    <col min="14852" max="14852" width="0" style="4" hidden="1" customWidth="1"/>
    <col min="14853" max="14853" width="14.5546875" style="4" customWidth="1"/>
    <col min="14854" max="14854" width="16.44140625" style="4" customWidth="1"/>
    <col min="14855" max="14855" width="2.44140625" style="4" customWidth="1"/>
    <col min="14856" max="14856" width="3.5546875" style="4" customWidth="1"/>
    <col min="14857" max="14857" width="2.44140625" style="4" customWidth="1"/>
    <col min="14858" max="14858" width="3" style="4" customWidth="1"/>
    <col min="14859" max="15103" width="8.88671875" style="4"/>
    <col min="15104" max="15104" width="12.5546875" style="4" customWidth="1"/>
    <col min="15105" max="15105" width="40" style="4" customWidth="1"/>
    <col min="15106" max="15106" width="7" style="4" customWidth="1"/>
    <col min="15107" max="15107" width="9.44140625" style="4" customWidth="1"/>
    <col min="15108" max="15108" width="0" style="4" hidden="1" customWidth="1"/>
    <col min="15109" max="15109" width="14.5546875" style="4" customWidth="1"/>
    <col min="15110" max="15110" width="16.44140625" style="4" customWidth="1"/>
    <col min="15111" max="15111" width="2.44140625" style="4" customWidth="1"/>
    <col min="15112" max="15112" width="3.5546875" style="4" customWidth="1"/>
    <col min="15113" max="15113" width="2.44140625" style="4" customWidth="1"/>
    <col min="15114" max="15114" width="3" style="4" customWidth="1"/>
    <col min="15115" max="15359" width="8.88671875" style="4"/>
    <col min="15360" max="15360" width="12.5546875" style="4" customWidth="1"/>
    <col min="15361" max="15361" width="40" style="4" customWidth="1"/>
    <col min="15362" max="15362" width="7" style="4" customWidth="1"/>
    <col min="15363" max="15363" width="9.44140625" style="4" customWidth="1"/>
    <col min="15364" max="15364" width="0" style="4" hidden="1" customWidth="1"/>
    <col min="15365" max="15365" width="14.5546875" style="4" customWidth="1"/>
    <col min="15366" max="15366" width="16.44140625" style="4" customWidth="1"/>
    <col min="15367" max="15367" width="2.44140625" style="4" customWidth="1"/>
    <col min="15368" max="15368" width="3.5546875" style="4" customWidth="1"/>
    <col min="15369" max="15369" width="2.44140625" style="4" customWidth="1"/>
    <col min="15370" max="15370" width="3" style="4" customWidth="1"/>
    <col min="15371" max="15615" width="8.88671875" style="4"/>
    <col min="15616" max="15616" width="12.5546875" style="4" customWidth="1"/>
    <col min="15617" max="15617" width="40" style="4" customWidth="1"/>
    <col min="15618" max="15618" width="7" style="4" customWidth="1"/>
    <col min="15619" max="15619" width="9.44140625" style="4" customWidth="1"/>
    <col min="15620" max="15620" width="0" style="4" hidden="1" customWidth="1"/>
    <col min="15621" max="15621" width="14.5546875" style="4" customWidth="1"/>
    <col min="15622" max="15622" width="16.44140625" style="4" customWidth="1"/>
    <col min="15623" max="15623" width="2.44140625" style="4" customWidth="1"/>
    <col min="15624" max="15624" width="3.5546875" style="4" customWidth="1"/>
    <col min="15625" max="15625" width="2.44140625" style="4" customWidth="1"/>
    <col min="15626" max="15626" width="3" style="4" customWidth="1"/>
    <col min="15627" max="15871" width="8.88671875" style="4"/>
    <col min="15872" max="15872" width="12.5546875" style="4" customWidth="1"/>
    <col min="15873" max="15873" width="40" style="4" customWidth="1"/>
    <col min="15874" max="15874" width="7" style="4" customWidth="1"/>
    <col min="15875" max="15875" width="9.44140625" style="4" customWidth="1"/>
    <col min="15876" max="15876" width="0" style="4" hidden="1" customWidth="1"/>
    <col min="15877" max="15877" width="14.5546875" style="4" customWidth="1"/>
    <col min="15878" max="15878" width="16.44140625" style="4" customWidth="1"/>
    <col min="15879" max="15879" width="2.44140625" style="4" customWidth="1"/>
    <col min="15880" max="15880" width="3.5546875" style="4" customWidth="1"/>
    <col min="15881" max="15881" width="2.44140625" style="4" customWidth="1"/>
    <col min="15882" max="15882" width="3" style="4" customWidth="1"/>
    <col min="15883" max="16127" width="8.88671875" style="4"/>
    <col min="16128" max="16128" width="12.5546875" style="4" customWidth="1"/>
    <col min="16129" max="16129" width="40" style="4" customWidth="1"/>
    <col min="16130" max="16130" width="7" style="4" customWidth="1"/>
    <col min="16131" max="16131" width="9.44140625" style="4" customWidth="1"/>
    <col min="16132" max="16132" width="0" style="4" hidden="1" customWidth="1"/>
    <col min="16133" max="16133" width="14.5546875" style="4" customWidth="1"/>
    <col min="16134" max="16134" width="16.44140625" style="4" customWidth="1"/>
    <col min="16135" max="16135" width="2.44140625" style="4" customWidth="1"/>
    <col min="16136" max="16136" width="3.5546875" style="4" customWidth="1"/>
    <col min="16137" max="16137" width="2.44140625" style="4" customWidth="1"/>
    <col min="16138" max="16138" width="3" style="4" customWidth="1"/>
    <col min="16139" max="16384" width="8.88671875" style="4"/>
  </cols>
  <sheetData>
    <row r="1" spans="1:9">
      <c r="B1" s="2" t="s">
        <v>0</v>
      </c>
    </row>
    <row r="2" spans="1:9">
      <c r="B2" s="6" t="s">
        <v>1</v>
      </c>
      <c r="C2" s="6"/>
      <c r="E2" s="5"/>
      <c r="G2" s="5"/>
      <c r="I2" s="5"/>
    </row>
    <row r="3" spans="1:9">
      <c r="B3" s="2" t="s">
        <v>2</v>
      </c>
      <c r="E3" s="5"/>
      <c r="G3" s="5"/>
      <c r="I3" s="5"/>
    </row>
    <row r="4" spans="1:9">
      <c r="B4" s="6" t="s">
        <v>3</v>
      </c>
      <c r="C4" s="6"/>
      <c r="E4" s="5"/>
      <c r="G4" s="5"/>
      <c r="I4" s="5"/>
    </row>
    <row r="5" spans="1:9">
      <c r="B5" s="7" t="s">
        <v>241</v>
      </c>
      <c r="C5" s="7"/>
    </row>
    <row r="6" spans="1:9">
      <c r="B6" s="6"/>
      <c r="C6" s="6"/>
    </row>
    <row r="7" spans="1:9" s="11" customFormat="1" ht="18" customHeight="1">
      <c r="A7" s="8"/>
      <c r="B7" s="261" t="s">
        <v>145</v>
      </c>
      <c r="C7" s="262"/>
      <c r="D7" s="262"/>
      <c r="E7" s="262"/>
      <c r="F7" s="12"/>
    </row>
    <row r="8" spans="1:9" s="11" customFormat="1" ht="16.2" thickBot="1">
      <c r="A8" s="8"/>
      <c r="B8" s="9"/>
      <c r="C8" s="9"/>
      <c r="D8" s="10"/>
      <c r="F8" s="12"/>
    </row>
    <row r="9" spans="1:9" s="11" customFormat="1" ht="16.2" thickBot="1">
      <c r="A9" s="8"/>
      <c r="B9" s="13" t="s">
        <v>242</v>
      </c>
      <c r="C9" s="14"/>
      <c r="D9" s="15"/>
      <c r="E9" s="16"/>
      <c r="F9" s="12"/>
    </row>
    <row r="10" spans="1:9" s="11" customFormat="1" ht="15.6">
      <c r="A10" s="8"/>
      <c r="B10" s="7"/>
      <c r="C10" s="9"/>
      <c r="D10" s="10"/>
      <c r="F10" s="12"/>
    </row>
    <row r="11" spans="1:9">
      <c r="A11" s="88" t="s">
        <v>10</v>
      </c>
      <c r="B11" s="2" t="s">
        <v>11</v>
      </c>
      <c r="F11" s="5">
        <f>+'1 CESTE IN MK'!F11</f>
        <v>0</v>
      </c>
    </row>
    <row r="12" spans="1:9">
      <c r="A12" s="88"/>
    </row>
    <row r="13" spans="1:9">
      <c r="A13" s="88" t="s">
        <v>24</v>
      </c>
      <c r="B13" s="2" t="s">
        <v>25</v>
      </c>
      <c r="F13" s="5">
        <f>+'1 CESTE IN MK'!F13</f>
        <v>0</v>
      </c>
    </row>
    <row r="14" spans="1:9">
      <c r="A14" s="88"/>
    </row>
    <row r="15" spans="1:9">
      <c r="A15" s="88" t="s">
        <v>38</v>
      </c>
      <c r="B15" s="2" t="s">
        <v>39</v>
      </c>
      <c r="C15" s="2" t="s">
        <v>229</v>
      </c>
      <c r="F15" s="5">
        <f>+'1 CESTE IN MK'!F15</f>
        <v>0</v>
      </c>
    </row>
    <row r="16" spans="1:9">
      <c r="A16" s="88"/>
    </row>
    <row r="17" spans="1:6">
      <c r="A17" s="88" t="s">
        <v>52</v>
      </c>
      <c r="B17" s="2" t="s">
        <v>53</v>
      </c>
      <c r="F17" s="5">
        <f>+'1 CESTE IN MK'!F17</f>
        <v>0</v>
      </c>
    </row>
    <row r="18" spans="1:6">
      <c r="A18" s="88"/>
    </row>
    <row r="19" spans="1:6">
      <c r="A19" s="88" t="s">
        <v>61</v>
      </c>
      <c r="B19" s="2" t="s">
        <v>62</v>
      </c>
      <c r="C19" s="2" t="s">
        <v>229</v>
      </c>
      <c r="F19" s="5">
        <f>+'2 VODOVOD'!F119</f>
        <v>0</v>
      </c>
    </row>
    <row r="20" spans="1:6">
      <c r="A20" s="88"/>
    </row>
    <row r="21" spans="1:6">
      <c r="A21" s="88" t="s">
        <v>144</v>
      </c>
      <c r="B21" s="2" t="s">
        <v>65</v>
      </c>
      <c r="F21" s="5">
        <f>+'1 CESTE IN MK'!F19</f>
        <v>0</v>
      </c>
    </row>
    <row r="22" spans="1:6">
      <c r="A22" s="88"/>
    </row>
    <row r="23" spans="1:6">
      <c r="A23" s="88" t="s">
        <v>64</v>
      </c>
      <c r="B23" s="2" t="s">
        <v>66</v>
      </c>
      <c r="F23" s="5">
        <f>+'1 CESTE IN MK'!F21</f>
        <v>0</v>
      </c>
    </row>
    <row r="24" spans="1:6">
      <c r="A24" s="88"/>
    </row>
    <row r="25" spans="1:6">
      <c r="A25" s="88" t="s">
        <v>224</v>
      </c>
      <c r="B25" s="2" t="s">
        <v>70</v>
      </c>
      <c r="F25" s="5">
        <f>+'1 CESTE IN MK'!F23</f>
        <v>0</v>
      </c>
    </row>
    <row r="26" spans="1:6">
      <c r="A26" s="88"/>
    </row>
    <row r="27" spans="1:6" ht="13.8" thickBot="1">
      <c r="A27" s="88" t="s">
        <v>225</v>
      </c>
      <c r="B27" s="183" t="s">
        <v>5</v>
      </c>
      <c r="C27" s="183"/>
      <c r="D27" s="184"/>
      <c r="E27" s="185"/>
      <c r="F27" s="186">
        <f>+'3 JAVNA RAZSV'!G155</f>
        <v>0</v>
      </c>
    </row>
    <row r="28" spans="1:6">
      <c r="B28" s="89"/>
      <c r="C28" s="89"/>
      <c r="D28" s="90"/>
      <c r="E28" s="83"/>
    </row>
    <row r="29" spans="1:6">
      <c r="B29" s="7" t="s">
        <v>7</v>
      </c>
      <c r="C29" s="7"/>
      <c r="D29" s="258"/>
      <c r="E29" s="259"/>
      <c r="F29" s="260">
        <f>SUM(F11:F27)</f>
        <v>0</v>
      </c>
    </row>
    <row r="31" spans="1:6">
      <c r="B31" s="89" t="s">
        <v>226</v>
      </c>
      <c r="C31" s="89" t="s">
        <v>37</v>
      </c>
      <c r="D31" s="90">
        <v>10</v>
      </c>
      <c r="E31" s="83"/>
      <c r="F31" s="5">
        <f>+F29*0.1</f>
        <v>0</v>
      </c>
    </row>
    <row r="32" spans="1:6">
      <c r="B32" s="89"/>
      <c r="C32" s="89"/>
      <c r="D32" s="90"/>
      <c r="E32" s="83"/>
    </row>
    <row r="33" spans="2:9" ht="13.8" thickBot="1">
      <c r="B33" s="183" t="s">
        <v>227</v>
      </c>
      <c r="C33" s="183"/>
      <c r="D33" s="184"/>
      <c r="E33" s="185"/>
      <c r="F33" s="186">
        <f>F29+F31</f>
        <v>0</v>
      </c>
    </row>
    <row r="34" spans="2:9">
      <c r="B34" s="89"/>
      <c r="C34" s="89"/>
      <c r="D34" s="90"/>
      <c r="E34" s="83"/>
    </row>
    <row r="35" spans="2:9">
      <c r="B35" s="89" t="s">
        <v>228</v>
      </c>
      <c r="C35" s="89"/>
      <c r="D35" s="90"/>
      <c r="E35" s="83"/>
      <c r="F35" s="5">
        <f>(F11+F13+F17+F21+F23+F25+F27+F31)*0.22</f>
        <v>0</v>
      </c>
    </row>
    <row r="37" spans="2:9" ht="13.8" thickBot="1">
      <c r="B37" s="23" t="s">
        <v>8</v>
      </c>
      <c r="C37" s="23"/>
      <c r="D37" s="24"/>
      <c r="E37" s="25"/>
      <c r="F37" s="26">
        <f>F33+F35</f>
        <v>0</v>
      </c>
      <c r="I37" s="18"/>
    </row>
    <row r="38" spans="2:9" ht="13.8" thickTop="1">
      <c r="D38" s="27"/>
      <c r="E38" s="28"/>
      <c r="F38" s="29"/>
    </row>
    <row r="39" spans="2:9">
      <c r="B39" s="34" t="s">
        <v>230</v>
      </c>
      <c r="C39" s="34"/>
      <c r="D39" s="81"/>
    </row>
    <row r="40" spans="2:9">
      <c r="B40" s="263" t="s">
        <v>231</v>
      </c>
      <c r="C40" s="263"/>
      <c r="D40" s="263"/>
    </row>
    <row r="41" spans="2:9">
      <c r="B41" s="40"/>
      <c r="C41" s="40"/>
      <c r="D41" s="40"/>
    </row>
    <row r="42" spans="2:9" ht="26.4">
      <c r="B42" s="34" t="s">
        <v>232</v>
      </c>
      <c r="C42" s="34"/>
      <c r="D42" s="81"/>
    </row>
    <row r="44" spans="2:9">
      <c r="B44" s="91" t="s">
        <v>233</v>
      </c>
      <c r="C44" s="92"/>
      <c r="D44" s="93"/>
    </row>
    <row r="45" spans="2:9" ht="23.4" customHeight="1">
      <c r="B45" s="264" t="s">
        <v>234</v>
      </c>
      <c r="C45" s="264"/>
      <c r="D45" s="264"/>
      <c r="E45" s="264"/>
      <c r="F45" s="264"/>
    </row>
    <row r="46" spans="2:9" ht="19.2" customHeight="1">
      <c r="B46" s="264" t="s">
        <v>235</v>
      </c>
      <c r="C46" s="264"/>
      <c r="D46" s="264"/>
      <c r="E46" s="264"/>
      <c r="F46" s="264"/>
    </row>
    <row r="47" spans="2:9" ht="28.95" customHeight="1">
      <c r="B47" s="264" t="s">
        <v>236</v>
      </c>
      <c r="C47" s="264"/>
      <c r="D47" s="264"/>
      <c r="E47" s="264"/>
      <c r="F47" s="264"/>
    </row>
    <row r="48" spans="2:9" ht="25.5" customHeight="1">
      <c r="B48" s="264" t="s">
        <v>237</v>
      </c>
      <c r="C48" s="264"/>
      <c r="D48" s="264"/>
      <c r="E48" s="264"/>
      <c r="F48" s="264"/>
    </row>
    <row r="49" spans="1:6" ht="25.5" customHeight="1">
      <c r="B49" s="264" t="s">
        <v>238</v>
      </c>
      <c r="C49" s="264"/>
      <c r="D49" s="264"/>
      <c r="E49" s="264"/>
      <c r="F49" s="264"/>
    </row>
    <row r="50" spans="1:6" ht="48.6" customHeight="1">
      <c r="B50" s="264" t="s">
        <v>239</v>
      </c>
      <c r="C50" s="264"/>
      <c r="D50" s="264"/>
      <c r="E50" s="264"/>
      <c r="F50" s="264"/>
    </row>
    <row r="52" spans="1:6">
      <c r="B52" s="7"/>
    </row>
    <row r="53" spans="1:6">
      <c r="A53" s="30"/>
      <c r="B53" s="6"/>
      <c r="C53" s="6"/>
      <c r="D53" s="31"/>
      <c r="E53" s="5"/>
    </row>
    <row r="54" spans="1:6">
      <c r="A54" s="30"/>
      <c r="B54" s="32"/>
      <c r="C54" s="6"/>
      <c r="D54" s="31"/>
      <c r="E54" s="5"/>
    </row>
    <row r="55" spans="1:6" ht="27.75" customHeight="1">
      <c r="A55" s="33"/>
      <c r="B55" s="34"/>
      <c r="C55" s="34"/>
      <c r="D55" s="35"/>
      <c r="E55" s="5"/>
      <c r="F55" s="4"/>
    </row>
    <row r="56" spans="1:6">
      <c r="A56" s="36"/>
      <c r="D56" s="37"/>
      <c r="E56" s="5"/>
    </row>
    <row r="57" spans="1:6">
      <c r="A57" s="36"/>
      <c r="D57" s="37"/>
      <c r="E57" s="5"/>
    </row>
    <row r="58" spans="1:6">
      <c r="A58" s="33"/>
      <c r="B58" s="34"/>
      <c r="C58" s="34"/>
      <c r="D58" s="35"/>
      <c r="E58" s="5"/>
      <c r="F58" s="4"/>
    </row>
    <row r="59" spans="1:6">
      <c r="A59" s="36"/>
      <c r="D59" s="37"/>
      <c r="E59" s="5"/>
    </row>
    <row r="60" spans="1:6">
      <c r="A60" s="36"/>
      <c r="D60" s="37"/>
      <c r="E60" s="5"/>
    </row>
    <row r="61" spans="1:6">
      <c r="A61" s="33"/>
      <c r="B61" s="34"/>
      <c r="C61" s="34"/>
      <c r="D61" s="38"/>
      <c r="E61" s="5"/>
    </row>
    <row r="62" spans="1:6">
      <c r="A62" s="36"/>
      <c r="D62" s="37"/>
      <c r="E62" s="5"/>
    </row>
    <row r="63" spans="1:6">
      <c r="A63" s="36"/>
      <c r="D63" s="37"/>
      <c r="E63" s="5"/>
    </row>
    <row r="64" spans="1:6">
      <c r="A64" s="36"/>
      <c r="D64" s="37"/>
      <c r="E64" s="5"/>
    </row>
    <row r="65" spans="1:6">
      <c r="A65" s="36"/>
      <c r="D65" s="37"/>
      <c r="E65" s="5"/>
    </row>
    <row r="66" spans="1:6">
      <c r="A66" s="36"/>
      <c r="D66" s="37"/>
      <c r="E66" s="5"/>
    </row>
    <row r="67" spans="1:6">
      <c r="A67" s="36"/>
      <c r="D67" s="37"/>
      <c r="E67" s="5"/>
    </row>
    <row r="68" spans="1:6" ht="28.5" customHeight="1">
      <c r="A68" s="33"/>
      <c r="B68" s="34"/>
      <c r="C68" s="34"/>
      <c r="D68" s="35"/>
      <c r="E68" s="5"/>
      <c r="F68" s="4"/>
    </row>
  </sheetData>
  <sheetProtection algorithmName="SHA-512" hashValue="cQ0/h6pO75SDbNnH0DTWHnKZT5s4XXsFXFb/B11wfE1naCexhicT05S0zJ7H/aBerMG8nfUAiaMeDO3PpbE4Iw==" saltValue="xjZVVGRMWoy9yWBjClTZAQ==" spinCount="100000" sheet="1" objects="1" scenarios="1"/>
  <mergeCells count="8">
    <mergeCell ref="B7:E7"/>
    <mergeCell ref="B40:D40"/>
    <mergeCell ref="B50:F50"/>
    <mergeCell ref="B45:F45"/>
    <mergeCell ref="B46:F46"/>
    <mergeCell ref="B47:F47"/>
    <mergeCell ref="B48:F48"/>
    <mergeCell ref="B49:F49"/>
  </mergeCells>
  <pageMargins left="0.70866141732283472" right="0.70866141732283472" top="0.55118110236220474"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83"/>
  <sheetViews>
    <sheetView view="pageBreakPreview" topLeftCell="A15" zoomScaleSheetLayoutView="100" workbookViewId="0">
      <selection activeCell="A15" sqref="A1:XFD1048576"/>
    </sheetView>
  </sheetViews>
  <sheetFormatPr defaultRowHeight="13.2"/>
  <cols>
    <col min="1" max="1" width="7.6640625" style="247" customWidth="1"/>
    <col min="2" max="2" width="39.109375" style="2" customWidth="1"/>
    <col min="3" max="3" width="7" style="2" bestFit="1" customWidth="1"/>
    <col min="4" max="4" width="8.33203125" style="3" customWidth="1"/>
    <col min="5" max="5" width="11.6640625" style="4" customWidth="1"/>
    <col min="6" max="6" width="15.33203125" style="5" customWidth="1"/>
    <col min="7" max="7" width="2.44140625" style="4" customWidth="1"/>
    <col min="8" max="8" width="3.5546875" style="4" customWidth="1"/>
    <col min="9" max="9" width="2.44140625" style="4" customWidth="1"/>
    <col min="10" max="10" width="3" style="4" customWidth="1"/>
    <col min="11" max="255" width="9.109375" style="4"/>
    <col min="256" max="256" width="12.5546875" style="4" customWidth="1"/>
    <col min="257" max="257" width="40" style="4" customWidth="1"/>
    <col min="258" max="258" width="7" style="4" customWidth="1"/>
    <col min="259" max="259" width="9.44140625" style="4" customWidth="1"/>
    <col min="260" max="260" width="0" style="4" hidden="1" customWidth="1"/>
    <col min="261" max="261" width="14.5546875" style="4" customWidth="1"/>
    <col min="262" max="262" width="16.44140625" style="4" customWidth="1"/>
    <col min="263" max="263" width="2.44140625" style="4" customWidth="1"/>
    <col min="264" max="264" width="3.5546875" style="4" customWidth="1"/>
    <col min="265" max="265" width="2.44140625" style="4" customWidth="1"/>
    <col min="266" max="266" width="3" style="4" customWidth="1"/>
    <col min="267" max="511" width="9.109375" style="4"/>
    <col min="512" max="512" width="12.5546875" style="4" customWidth="1"/>
    <col min="513" max="513" width="40" style="4" customWidth="1"/>
    <col min="514" max="514" width="7" style="4" customWidth="1"/>
    <col min="515" max="515" width="9.44140625" style="4" customWidth="1"/>
    <col min="516" max="516" width="0" style="4" hidden="1" customWidth="1"/>
    <col min="517" max="517" width="14.5546875" style="4" customWidth="1"/>
    <col min="518" max="518" width="16.44140625" style="4" customWidth="1"/>
    <col min="519" max="519" width="2.44140625" style="4" customWidth="1"/>
    <col min="520" max="520" width="3.5546875" style="4" customWidth="1"/>
    <col min="521" max="521" width="2.44140625" style="4" customWidth="1"/>
    <col min="522" max="522" width="3" style="4" customWidth="1"/>
    <col min="523" max="767" width="9.109375" style="4"/>
    <col min="768" max="768" width="12.5546875" style="4" customWidth="1"/>
    <col min="769" max="769" width="40" style="4" customWidth="1"/>
    <col min="770" max="770" width="7" style="4" customWidth="1"/>
    <col min="771" max="771" width="9.44140625" style="4" customWidth="1"/>
    <col min="772" max="772" width="0" style="4" hidden="1" customWidth="1"/>
    <col min="773" max="773" width="14.5546875" style="4" customWidth="1"/>
    <col min="774" max="774" width="16.44140625" style="4" customWidth="1"/>
    <col min="775" max="775" width="2.44140625" style="4" customWidth="1"/>
    <col min="776" max="776" width="3.5546875" style="4" customWidth="1"/>
    <col min="777" max="777" width="2.44140625" style="4" customWidth="1"/>
    <col min="778" max="778" width="3" style="4" customWidth="1"/>
    <col min="779" max="1023" width="9.109375" style="4"/>
    <col min="1024" max="1024" width="12.5546875" style="4" customWidth="1"/>
    <col min="1025" max="1025" width="40" style="4" customWidth="1"/>
    <col min="1026" max="1026" width="7" style="4" customWidth="1"/>
    <col min="1027" max="1027" width="9.44140625" style="4" customWidth="1"/>
    <col min="1028" max="1028" width="0" style="4" hidden="1" customWidth="1"/>
    <col min="1029" max="1029" width="14.5546875" style="4" customWidth="1"/>
    <col min="1030" max="1030" width="16.44140625" style="4" customWidth="1"/>
    <col min="1031" max="1031" width="2.44140625" style="4" customWidth="1"/>
    <col min="1032" max="1032" width="3.5546875" style="4" customWidth="1"/>
    <col min="1033" max="1033" width="2.44140625" style="4" customWidth="1"/>
    <col min="1034" max="1034" width="3" style="4" customWidth="1"/>
    <col min="1035" max="1279" width="9.109375" style="4"/>
    <col min="1280" max="1280" width="12.5546875" style="4" customWidth="1"/>
    <col min="1281" max="1281" width="40" style="4" customWidth="1"/>
    <col min="1282" max="1282" width="7" style="4" customWidth="1"/>
    <col min="1283" max="1283" width="9.44140625" style="4" customWidth="1"/>
    <col min="1284" max="1284" width="0" style="4" hidden="1" customWidth="1"/>
    <col min="1285" max="1285" width="14.5546875" style="4" customWidth="1"/>
    <col min="1286" max="1286" width="16.44140625" style="4" customWidth="1"/>
    <col min="1287" max="1287" width="2.44140625" style="4" customWidth="1"/>
    <col min="1288" max="1288" width="3.5546875" style="4" customWidth="1"/>
    <col min="1289" max="1289" width="2.44140625" style="4" customWidth="1"/>
    <col min="1290" max="1290" width="3" style="4" customWidth="1"/>
    <col min="1291" max="1535" width="9.109375" style="4"/>
    <col min="1536" max="1536" width="12.5546875" style="4" customWidth="1"/>
    <col min="1537" max="1537" width="40" style="4" customWidth="1"/>
    <col min="1538" max="1538" width="7" style="4" customWidth="1"/>
    <col min="1539" max="1539" width="9.44140625" style="4" customWidth="1"/>
    <col min="1540" max="1540" width="0" style="4" hidden="1" customWidth="1"/>
    <col min="1541" max="1541" width="14.5546875" style="4" customWidth="1"/>
    <col min="1542" max="1542" width="16.44140625" style="4" customWidth="1"/>
    <col min="1543" max="1543" width="2.44140625" style="4" customWidth="1"/>
    <col min="1544" max="1544" width="3.5546875" style="4" customWidth="1"/>
    <col min="1545" max="1545" width="2.44140625" style="4" customWidth="1"/>
    <col min="1546" max="1546" width="3" style="4" customWidth="1"/>
    <col min="1547" max="1791" width="9.109375" style="4"/>
    <col min="1792" max="1792" width="12.5546875" style="4" customWidth="1"/>
    <col min="1793" max="1793" width="40" style="4" customWidth="1"/>
    <col min="1794" max="1794" width="7" style="4" customWidth="1"/>
    <col min="1795" max="1795" width="9.44140625" style="4" customWidth="1"/>
    <col min="1796" max="1796" width="0" style="4" hidden="1" customWidth="1"/>
    <col min="1797" max="1797" width="14.5546875" style="4" customWidth="1"/>
    <col min="1798" max="1798" width="16.44140625" style="4" customWidth="1"/>
    <col min="1799" max="1799" width="2.44140625" style="4" customWidth="1"/>
    <col min="1800" max="1800" width="3.5546875" style="4" customWidth="1"/>
    <col min="1801" max="1801" width="2.44140625" style="4" customWidth="1"/>
    <col min="1802" max="1802" width="3" style="4" customWidth="1"/>
    <col min="1803" max="2047" width="9.109375" style="4"/>
    <col min="2048" max="2048" width="12.5546875" style="4" customWidth="1"/>
    <col min="2049" max="2049" width="40" style="4" customWidth="1"/>
    <col min="2050" max="2050" width="7" style="4" customWidth="1"/>
    <col min="2051" max="2051" width="9.44140625" style="4" customWidth="1"/>
    <col min="2052" max="2052" width="0" style="4" hidden="1" customWidth="1"/>
    <col min="2053" max="2053" width="14.5546875" style="4" customWidth="1"/>
    <col min="2054" max="2054" width="16.44140625" style="4" customWidth="1"/>
    <col min="2055" max="2055" width="2.44140625" style="4" customWidth="1"/>
    <col min="2056" max="2056" width="3.5546875" style="4" customWidth="1"/>
    <col min="2057" max="2057" width="2.44140625" style="4" customWidth="1"/>
    <col min="2058" max="2058" width="3" style="4" customWidth="1"/>
    <col min="2059" max="2303" width="9.109375" style="4"/>
    <col min="2304" max="2304" width="12.5546875" style="4" customWidth="1"/>
    <col min="2305" max="2305" width="40" style="4" customWidth="1"/>
    <col min="2306" max="2306" width="7" style="4" customWidth="1"/>
    <col min="2307" max="2307" width="9.44140625" style="4" customWidth="1"/>
    <col min="2308" max="2308" width="0" style="4" hidden="1" customWidth="1"/>
    <col min="2309" max="2309" width="14.5546875" style="4" customWidth="1"/>
    <col min="2310" max="2310" width="16.44140625" style="4" customWidth="1"/>
    <col min="2311" max="2311" width="2.44140625" style="4" customWidth="1"/>
    <col min="2312" max="2312" width="3.5546875" style="4" customWidth="1"/>
    <col min="2313" max="2313" width="2.44140625" style="4" customWidth="1"/>
    <col min="2314" max="2314" width="3" style="4" customWidth="1"/>
    <col min="2315" max="2559" width="9.109375" style="4"/>
    <col min="2560" max="2560" width="12.5546875" style="4" customWidth="1"/>
    <col min="2561" max="2561" width="40" style="4" customWidth="1"/>
    <col min="2562" max="2562" width="7" style="4" customWidth="1"/>
    <col min="2563" max="2563" width="9.44140625" style="4" customWidth="1"/>
    <col min="2564" max="2564" width="0" style="4" hidden="1" customWidth="1"/>
    <col min="2565" max="2565" width="14.5546875" style="4" customWidth="1"/>
    <col min="2566" max="2566" width="16.44140625" style="4" customWidth="1"/>
    <col min="2567" max="2567" width="2.44140625" style="4" customWidth="1"/>
    <col min="2568" max="2568" width="3.5546875" style="4" customWidth="1"/>
    <col min="2569" max="2569" width="2.44140625" style="4" customWidth="1"/>
    <col min="2570" max="2570" width="3" style="4" customWidth="1"/>
    <col min="2571" max="2815" width="9.109375" style="4"/>
    <col min="2816" max="2816" width="12.5546875" style="4" customWidth="1"/>
    <col min="2817" max="2817" width="40" style="4" customWidth="1"/>
    <col min="2818" max="2818" width="7" style="4" customWidth="1"/>
    <col min="2819" max="2819" width="9.44140625" style="4" customWidth="1"/>
    <col min="2820" max="2820" width="0" style="4" hidden="1" customWidth="1"/>
    <col min="2821" max="2821" width="14.5546875" style="4" customWidth="1"/>
    <col min="2822" max="2822" width="16.44140625" style="4" customWidth="1"/>
    <col min="2823" max="2823" width="2.44140625" style="4" customWidth="1"/>
    <col min="2824" max="2824" width="3.5546875" style="4" customWidth="1"/>
    <col min="2825" max="2825" width="2.44140625" style="4" customWidth="1"/>
    <col min="2826" max="2826" width="3" style="4" customWidth="1"/>
    <col min="2827" max="3071" width="9.109375" style="4"/>
    <col min="3072" max="3072" width="12.5546875" style="4" customWidth="1"/>
    <col min="3073" max="3073" width="40" style="4" customWidth="1"/>
    <col min="3074" max="3074" width="7" style="4" customWidth="1"/>
    <col min="3075" max="3075" width="9.44140625" style="4" customWidth="1"/>
    <col min="3076" max="3076" width="0" style="4" hidden="1" customWidth="1"/>
    <col min="3077" max="3077" width="14.5546875" style="4" customWidth="1"/>
    <col min="3078" max="3078" width="16.44140625" style="4" customWidth="1"/>
    <col min="3079" max="3079" width="2.44140625" style="4" customWidth="1"/>
    <col min="3080" max="3080" width="3.5546875" style="4" customWidth="1"/>
    <col min="3081" max="3081" width="2.44140625" style="4" customWidth="1"/>
    <col min="3082" max="3082" width="3" style="4" customWidth="1"/>
    <col min="3083" max="3327" width="9.109375" style="4"/>
    <col min="3328" max="3328" width="12.5546875" style="4" customWidth="1"/>
    <col min="3329" max="3329" width="40" style="4" customWidth="1"/>
    <col min="3330" max="3330" width="7" style="4" customWidth="1"/>
    <col min="3331" max="3331" width="9.44140625" style="4" customWidth="1"/>
    <col min="3332" max="3332" width="0" style="4" hidden="1" customWidth="1"/>
    <col min="3333" max="3333" width="14.5546875" style="4" customWidth="1"/>
    <col min="3334" max="3334" width="16.44140625" style="4" customWidth="1"/>
    <col min="3335" max="3335" width="2.44140625" style="4" customWidth="1"/>
    <col min="3336" max="3336" width="3.5546875" style="4" customWidth="1"/>
    <col min="3337" max="3337" width="2.44140625" style="4" customWidth="1"/>
    <col min="3338" max="3338" width="3" style="4" customWidth="1"/>
    <col min="3339" max="3583" width="9.109375" style="4"/>
    <col min="3584" max="3584" width="12.5546875" style="4" customWidth="1"/>
    <col min="3585" max="3585" width="40" style="4" customWidth="1"/>
    <col min="3586" max="3586" width="7" style="4" customWidth="1"/>
    <col min="3587" max="3587" width="9.44140625" style="4" customWidth="1"/>
    <col min="3588" max="3588" width="0" style="4" hidden="1" customWidth="1"/>
    <col min="3589" max="3589" width="14.5546875" style="4" customWidth="1"/>
    <col min="3590" max="3590" width="16.44140625" style="4" customWidth="1"/>
    <col min="3591" max="3591" width="2.44140625" style="4" customWidth="1"/>
    <col min="3592" max="3592" width="3.5546875" style="4" customWidth="1"/>
    <col min="3593" max="3593" width="2.44140625" style="4" customWidth="1"/>
    <col min="3594" max="3594" width="3" style="4" customWidth="1"/>
    <col min="3595" max="3839" width="9.109375" style="4"/>
    <col min="3840" max="3840" width="12.5546875" style="4" customWidth="1"/>
    <col min="3841" max="3841" width="40" style="4" customWidth="1"/>
    <col min="3842" max="3842" width="7" style="4" customWidth="1"/>
    <col min="3843" max="3843" width="9.44140625" style="4" customWidth="1"/>
    <col min="3844" max="3844" width="0" style="4" hidden="1" customWidth="1"/>
    <col min="3845" max="3845" width="14.5546875" style="4" customWidth="1"/>
    <col min="3846" max="3846" width="16.44140625" style="4" customWidth="1"/>
    <col min="3847" max="3847" width="2.44140625" style="4" customWidth="1"/>
    <col min="3848" max="3848" width="3.5546875" style="4" customWidth="1"/>
    <col min="3849" max="3849" width="2.44140625" style="4" customWidth="1"/>
    <col min="3850" max="3850" width="3" style="4" customWidth="1"/>
    <col min="3851" max="4095" width="9.109375" style="4"/>
    <col min="4096" max="4096" width="12.5546875" style="4" customWidth="1"/>
    <col min="4097" max="4097" width="40" style="4" customWidth="1"/>
    <col min="4098" max="4098" width="7" style="4" customWidth="1"/>
    <col min="4099" max="4099" width="9.44140625" style="4" customWidth="1"/>
    <col min="4100" max="4100" width="0" style="4" hidden="1" customWidth="1"/>
    <col min="4101" max="4101" width="14.5546875" style="4" customWidth="1"/>
    <col min="4102" max="4102" width="16.44140625" style="4" customWidth="1"/>
    <col min="4103" max="4103" width="2.44140625" style="4" customWidth="1"/>
    <col min="4104" max="4104" width="3.5546875" style="4" customWidth="1"/>
    <col min="4105" max="4105" width="2.44140625" style="4" customWidth="1"/>
    <col min="4106" max="4106" width="3" style="4" customWidth="1"/>
    <col min="4107" max="4351" width="9.109375" style="4"/>
    <col min="4352" max="4352" width="12.5546875" style="4" customWidth="1"/>
    <col min="4353" max="4353" width="40" style="4" customWidth="1"/>
    <col min="4354" max="4354" width="7" style="4" customWidth="1"/>
    <col min="4355" max="4355" width="9.44140625" style="4" customWidth="1"/>
    <col min="4356" max="4356" width="0" style="4" hidden="1" customWidth="1"/>
    <col min="4357" max="4357" width="14.5546875" style="4" customWidth="1"/>
    <col min="4358" max="4358" width="16.44140625" style="4" customWidth="1"/>
    <col min="4359" max="4359" width="2.44140625" style="4" customWidth="1"/>
    <col min="4360" max="4360" width="3.5546875" style="4" customWidth="1"/>
    <col min="4361" max="4361" width="2.44140625" style="4" customWidth="1"/>
    <col min="4362" max="4362" width="3" style="4" customWidth="1"/>
    <col min="4363" max="4607" width="9.109375" style="4"/>
    <col min="4608" max="4608" width="12.5546875" style="4" customWidth="1"/>
    <col min="4609" max="4609" width="40" style="4" customWidth="1"/>
    <col min="4610" max="4610" width="7" style="4" customWidth="1"/>
    <col min="4611" max="4611" width="9.44140625" style="4" customWidth="1"/>
    <col min="4612" max="4612" width="0" style="4" hidden="1" customWidth="1"/>
    <col min="4613" max="4613" width="14.5546875" style="4" customWidth="1"/>
    <col min="4614" max="4614" width="16.44140625" style="4" customWidth="1"/>
    <col min="4615" max="4615" width="2.44140625" style="4" customWidth="1"/>
    <col min="4616" max="4616" width="3.5546875" style="4" customWidth="1"/>
    <col min="4617" max="4617" width="2.44140625" style="4" customWidth="1"/>
    <col min="4618" max="4618" width="3" style="4" customWidth="1"/>
    <col min="4619" max="4863" width="9.109375" style="4"/>
    <col min="4864" max="4864" width="12.5546875" style="4" customWidth="1"/>
    <col min="4865" max="4865" width="40" style="4" customWidth="1"/>
    <col min="4866" max="4866" width="7" style="4" customWidth="1"/>
    <col min="4867" max="4867" width="9.44140625" style="4" customWidth="1"/>
    <col min="4868" max="4868" width="0" style="4" hidden="1" customWidth="1"/>
    <col min="4869" max="4869" width="14.5546875" style="4" customWidth="1"/>
    <col min="4870" max="4870" width="16.44140625" style="4" customWidth="1"/>
    <col min="4871" max="4871" width="2.44140625" style="4" customWidth="1"/>
    <col min="4872" max="4872" width="3.5546875" style="4" customWidth="1"/>
    <col min="4873" max="4873" width="2.44140625" style="4" customWidth="1"/>
    <col min="4874" max="4874" width="3" style="4" customWidth="1"/>
    <col min="4875" max="5119" width="9.109375" style="4"/>
    <col min="5120" max="5120" width="12.5546875" style="4" customWidth="1"/>
    <col min="5121" max="5121" width="40" style="4" customWidth="1"/>
    <col min="5122" max="5122" width="7" style="4" customWidth="1"/>
    <col min="5123" max="5123" width="9.44140625" style="4" customWidth="1"/>
    <col min="5124" max="5124" width="0" style="4" hidden="1" customWidth="1"/>
    <col min="5125" max="5125" width="14.5546875" style="4" customWidth="1"/>
    <col min="5126" max="5126" width="16.44140625" style="4" customWidth="1"/>
    <col min="5127" max="5127" width="2.44140625" style="4" customWidth="1"/>
    <col min="5128" max="5128" width="3.5546875" style="4" customWidth="1"/>
    <col min="5129" max="5129" width="2.44140625" style="4" customWidth="1"/>
    <col min="5130" max="5130" width="3" style="4" customWidth="1"/>
    <col min="5131" max="5375" width="9.109375" style="4"/>
    <col min="5376" max="5376" width="12.5546875" style="4" customWidth="1"/>
    <col min="5377" max="5377" width="40" style="4" customWidth="1"/>
    <col min="5378" max="5378" width="7" style="4" customWidth="1"/>
    <col min="5379" max="5379" width="9.44140625" style="4" customWidth="1"/>
    <col min="5380" max="5380" width="0" style="4" hidden="1" customWidth="1"/>
    <col min="5381" max="5381" width="14.5546875" style="4" customWidth="1"/>
    <col min="5382" max="5382" width="16.44140625" style="4" customWidth="1"/>
    <col min="5383" max="5383" width="2.44140625" style="4" customWidth="1"/>
    <col min="5384" max="5384" width="3.5546875" style="4" customWidth="1"/>
    <col min="5385" max="5385" width="2.44140625" style="4" customWidth="1"/>
    <col min="5386" max="5386" width="3" style="4" customWidth="1"/>
    <col min="5387" max="5631" width="9.109375" style="4"/>
    <col min="5632" max="5632" width="12.5546875" style="4" customWidth="1"/>
    <col min="5633" max="5633" width="40" style="4" customWidth="1"/>
    <col min="5634" max="5634" width="7" style="4" customWidth="1"/>
    <col min="5635" max="5635" width="9.44140625" style="4" customWidth="1"/>
    <col min="5636" max="5636" width="0" style="4" hidden="1" customWidth="1"/>
    <col min="5637" max="5637" width="14.5546875" style="4" customWidth="1"/>
    <col min="5638" max="5638" width="16.44140625" style="4" customWidth="1"/>
    <col min="5639" max="5639" width="2.44140625" style="4" customWidth="1"/>
    <col min="5640" max="5640" width="3.5546875" style="4" customWidth="1"/>
    <col min="5641" max="5641" width="2.44140625" style="4" customWidth="1"/>
    <col min="5642" max="5642" width="3" style="4" customWidth="1"/>
    <col min="5643" max="5887" width="9.109375" style="4"/>
    <col min="5888" max="5888" width="12.5546875" style="4" customWidth="1"/>
    <col min="5889" max="5889" width="40" style="4" customWidth="1"/>
    <col min="5890" max="5890" width="7" style="4" customWidth="1"/>
    <col min="5891" max="5891" width="9.44140625" style="4" customWidth="1"/>
    <col min="5892" max="5892" width="0" style="4" hidden="1" customWidth="1"/>
    <col min="5893" max="5893" width="14.5546875" style="4" customWidth="1"/>
    <col min="5894" max="5894" width="16.44140625" style="4" customWidth="1"/>
    <col min="5895" max="5895" width="2.44140625" style="4" customWidth="1"/>
    <col min="5896" max="5896" width="3.5546875" style="4" customWidth="1"/>
    <col min="5897" max="5897" width="2.44140625" style="4" customWidth="1"/>
    <col min="5898" max="5898" width="3" style="4" customWidth="1"/>
    <col min="5899" max="6143" width="9.109375" style="4"/>
    <col min="6144" max="6144" width="12.5546875" style="4" customWidth="1"/>
    <col min="6145" max="6145" width="40" style="4" customWidth="1"/>
    <col min="6146" max="6146" width="7" style="4" customWidth="1"/>
    <col min="6147" max="6147" width="9.44140625" style="4" customWidth="1"/>
    <col min="6148" max="6148" width="0" style="4" hidden="1" customWidth="1"/>
    <col min="6149" max="6149" width="14.5546875" style="4" customWidth="1"/>
    <col min="6150" max="6150" width="16.44140625" style="4" customWidth="1"/>
    <col min="6151" max="6151" width="2.44140625" style="4" customWidth="1"/>
    <col min="6152" max="6152" width="3.5546875" style="4" customWidth="1"/>
    <col min="6153" max="6153" width="2.44140625" style="4" customWidth="1"/>
    <col min="6154" max="6154" width="3" style="4" customWidth="1"/>
    <col min="6155" max="6399" width="9.109375" style="4"/>
    <col min="6400" max="6400" width="12.5546875" style="4" customWidth="1"/>
    <col min="6401" max="6401" width="40" style="4" customWidth="1"/>
    <col min="6402" max="6402" width="7" style="4" customWidth="1"/>
    <col min="6403" max="6403" width="9.44140625" style="4" customWidth="1"/>
    <col min="6404" max="6404" width="0" style="4" hidden="1" customWidth="1"/>
    <col min="6405" max="6405" width="14.5546875" style="4" customWidth="1"/>
    <col min="6406" max="6406" width="16.44140625" style="4" customWidth="1"/>
    <col min="6407" max="6407" width="2.44140625" style="4" customWidth="1"/>
    <col min="6408" max="6408" width="3.5546875" style="4" customWidth="1"/>
    <col min="6409" max="6409" width="2.44140625" style="4" customWidth="1"/>
    <col min="6410" max="6410" width="3" style="4" customWidth="1"/>
    <col min="6411" max="6655" width="9.109375" style="4"/>
    <col min="6656" max="6656" width="12.5546875" style="4" customWidth="1"/>
    <col min="6657" max="6657" width="40" style="4" customWidth="1"/>
    <col min="6658" max="6658" width="7" style="4" customWidth="1"/>
    <col min="6659" max="6659" width="9.44140625" style="4" customWidth="1"/>
    <col min="6660" max="6660" width="0" style="4" hidden="1" customWidth="1"/>
    <col min="6661" max="6661" width="14.5546875" style="4" customWidth="1"/>
    <col min="6662" max="6662" width="16.44140625" style="4" customWidth="1"/>
    <col min="6663" max="6663" width="2.44140625" style="4" customWidth="1"/>
    <col min="6664" max="6664" width="3.5546875" style="4" customWidth="1"/>
    <col min="6665" max="6665" width="2.44140625" style="4" customWidth="1"/>
    <col min="6666" max="6666" width="3" style="4" customWidth="1"/>
    <col min="6667" max="6911" width="9.109375" style="4"/>
    <col min="6912" max="6912" width="12.5546875" style="4" customWidth="1"/>
    <col min="6913" max="6913" width="40" style="4" customWidth="1"/>
    <col min="6914" max="6914" width="7" style="4" customWidth="1"/>
    <col min="6915" max="6915" width="9.44140625" style="4" customWidth="1"/>
    <col min="6916" max="6916" width="0" style="4" hidden="1" customWidth="1"/>
    <col min="6917" max="6917" width="14.5546875" style="4" customWidth="1"/>
    <col min="6918" max="6918" width="16.44140625" style="4" customWidth="1"/>
    <col min="6919" max="6919" width="2.44140625" style="4" customWidth="1"/>
    <col min="6920" max="6920" width="3.5546875" style="4" customWidth="1"/>
    <col min="6921" max="6921" width="2.44140625" style="4" customWidth="1"/>
    <col min="6922" max="6922" width="3" style="4" customWidth="1"/>
    <col min="6923" max="7167" width="9.109375" style="4"/>
    <col min="7168" max="7168" width="12.5546875" style="4" customWidth="1"/>
    <col min="7169" max="7169" width="40" style="4" customWidth="1"/>
    <col min="7170" max="7170" width="7" style="4" customWidth="1"/>
    <col min="7171" max="7171" width="9.44140625" style="4" customWidth="1"/>
    <col min="7172" max="7172" width="0" style="4" hidden="1" customWidth="1"/>
    <col min="7173" max="7173" width="14.5546875" style="4" customWidth="1"/>
    <col min="7174" max="7174" width="16.44140625" style="4" customWidth="1"/>
    <col min="7175" max="7175" width="2.44140625" style="4" customWidth="1"/>
    <col min="7176" max="7176" width="3.5546875" style="4" customWidth="1"/>
    <col min="7177" max="7177" width="2.44140625" style="4" customWidth="1"/>
    <col min="7178" max="7178" width="3" style="4" customWidth="1"/>
    <col min="7179" max="7423" width="9.109375" style="4"/>
    <col min="7424" max="7424" width="12.5546875" style="4" customWidth="1"/>
    <col min="7425" max="7425" width="40" style="4" customWidth="1"/>
    <col min="7426" max="7426" width="7" style="4" customWidth="1"/>
    <col min="7427" max="7427" width="9.44140625" style="4" customWidth="1"/>
    <col min="7428" max="7428" width="0" style="4" hidden="1" customWidth="1"/>
    <col min="7429" max="7429" width="14.5546875" style="4" customWidth="1"/>
    <col min="7430" max="7430" width="16.44140625" style="4" customWidth="1"/>
    <col min="7431" max="7431" width="2.44140625" style="4" customWidth="1"/>
    <col min="7432" max="7432" width="3.5546875" style="4" customWidth="1"/>
    <col min="7433" max="7433" width="2.44140625" style="4" customWidth="1"/>
    <col min="7434" max="7434" width="3" style="4" customWidth="1"/>
    <col min="7435" max="7679" width="9.109375" style="4"/>
    <col min="7680" max="7680" width="12.5546875" style="4" customWidth="1"/>
    <col min="7681" max="7681" width="40" style="4" customWidth="1"/>
    <col min="7682" max="7682" width="7" style="4" customWidth="1"/>
    <col min="7683" max="7683" width="9.44140625" style="4" customWidth="1"/>
    <col min="7684" max="7684" width="0" style="4" hidden="1" customWidth="1"/>
    <col min="7685" max="7685" width="14.5546875" style="4" customWidth="1"/>
    <col min="7686" max="7686" width="16.44140625" style="4" customWidth="1"/>
    <col min="7687" max="7687" width="2.44140625" style="4" customWidth="1"/>
    <col min="7688" max="7688" width="3.5546875" style="4" customWidth="1"/>
    <col min="7689" max="7689" width="2.44140625" style="4" customWidth="1"/>
    <col min="7690" max="7690" width="3" style="4" customWidth="1"/>
    <col min="7691" max="7935" width="9.109375" style="4"/>
    <col min="7936" max="7936" width="12.5546875" style="4" customWidth="1"/>
    <col min="7937" max="7937" width="40" style="4" customWidth="1"/>
    <col min="7938" max="7938" width="7" style="4" customWidth="1"/>
    <col min="7939" max="7939" width="9.44140625" style="4" customWidth="1"/>
    <col min="7940" max="7940" width="0" style="4" hidden="1" customWidth="1"/>
    <col min="7941" max="7941" width="14.5546875" style="4" customWidth="1"/>
    <col min="7942" max="7942" width="16.44140625" style="4" customWidth="1"/>
    <col min="7943" max="7943" width="2.44140625" style="4" customWidth="1"/>
    <col min="7944" max="7944" width="3.5546875" style="4" customWidth="1"/>
    <col min="7945" max="7945" width="2.44140625" style="4" customWidth="1"/>
    <col min="7946" max="7946" width="3" style="4" customWidth="1"/>
    <col min="7947" max="8191" width="9.109375" style="4"/>
    <col min="8192" max="8192" width="12.5546875" style="4" customWidth="1"/>
    <col min="8193" max="8193" width="40" style="4" customWidth="1"/>
    <col min="8194" max="8194" width="7" style="4" customWidth="1"/>
    <col min="8195" max="8195" width="9.44140625" style="4" customWidth="1"/>
    <col min="8196" max="8196" width="0" style="4" hidden="1" customWidth="1"/>
    <col min="8197" max="8197" width="14.5546875" style="4" customWidth="1"/>
    <col min="8198" max="8198" width="16.44140625" style="4" customWidth="1"/>
    <col min="8199" max="8199" width="2.44140625" style="4" customWidth="1"/>
    <col min="8200" max="8200" width="3.5546875" style="4" customWidth="1"/>
    <col min="8201" max="8201" width="2.44140625" style="4" customWidth="1"/>
    <col min="8202" max="8202" width="3" style="4" customWidth="1"/>
    <col min="8203" max="8447" width="9.109375" style="4"/>
    <col min="8448" max="8448" width="12.5546875" style="4" customWidth="1"/>
    <col min="8449" max="8449" width="40" style="4" customWidth="1"/>
    <col min="8450" max="8450" width="7" style="4" customWidth="1"/>
    <col min="8451" max="8451" width="9.44140625" style="4" customWidth="1"/>
    <col min="8452" max="8452" width="0" style="4" hidden="1" customWidth="1"/>
    <col min="8453" max="8453" width="14.5546875" style="4" customWidth="1"/>
    <col min="8454" max="8454" width="16.44140625" style="4" customWidth="1"/>
    <col min="8455" max="8455" width="2.44140625" style="4" customWidth="1"/>
    <col min="8456" max="8456" width="3.5546875" style="4" customWidth="1"/>
    <col min="8457" max="8457" width="2.44140625" style="4" customWidth="1"/>
    <col min="8458" max="8458" width="3" style="4" customWidth="1"/>
    <col min="8459" max="8703" width="9.109375" style="4"/>
    <col min="8704" max="8704" width="12.5546875" style="4" customWidth="1"/>
    <col min="8705" max="8705" width="40" style="4" customWidth="1"/>
    <col min="8706" max="8706" width="7" style="4" customWidth="1"/>
    <col min="8707" max="8707" width="9.44140625" style="4" customWidth="1"/>
    <col min="8708" max="8708" width="0" style="4" hidden="1" customWidth="1"/>
    <col min="8709" max="8709" width="14.5546875" style="4" customWidth="1"/>
    <col min="8710" max="8710" width="16.44140625" style="4" customWidth="1"/>
    <col min="8711" max="8711" width="2.44140625" style="4" customWidth="1"/>
    <col min="8712" max="8712" width="3.5546875" style="4" customWidth="1"/>
    <col min="8713" max="8713" width="2.44140625" style="4" customWidth="1"/>
    <col min="8714" max="8714" width="3" style="4" customWidth="1"/>
    <col min="8715" max="8959" width="9.109375" style="4"/>
    <col min="8960" max="8960" width="12.5546875" style="4" customWidth="1"/>
    <col min="8961" max="8961" width="40" style="4" customWidth="1"/>
    <col min="8962" max="8962" width="7" style="4" customWidth="1"/>
    <col min="8963" max="8963" width="9.44140625" style="4" customWidth="1"/>
    <col min="8964" max="8964" width="0" style="4" hidden="1" customWidth="1"/>
    <col min="8965" max="8965" width="14.5546875" style="4" customWidth="1"/>
    <col min="8966" max="8966" width="16.44140625" style="4" customWidth="1"/>
    <col min="8967" max="8967" width="2.44140625" style="4" customWidth="1"/>
    <col min="8968" max="8968" width="3.5546875" style="4" customWidth="1"/>
    <col min="8969" max="8969" width="2.44140625" style="4" customWidth="1"/>
    <col min="8970" max="8970" width="3" style="4" customWidth="1"/>
    <col min="8971" max="9215" width="9.109375" style="4"/>
    <col min="9216" max="9216" width="12.5546875" style="4" customWidth="1"/>
    <col min="9217" max="9217" width="40" style="4" customWidth="1"/>
    <col min="9218" max="9218" width="7" style="4" customWidth="1"/>
    <col min="9219" max="9219" width="9.44140625" style="4" customWidth="1"/>
    <col min="9220" max="9220" width="0" style="4" hidden="1" customWidth="1"/>
    <col min="9221" max="9221" width="14.5546875" style="4" customWidth="1"/>
    <col min="9222" max="9222" width="16.44140625" style="4" customWidth="1"/>
    <col min="9223" max="9223" width="2.44140625" style="4" customWidth="1"/>
    <col min="9224" max="9224" width="3.5546875" style="4" customWidth="1"/>
    <col min="9225" max="9225" width="2.44140625" style="4" customWidth="1"/>
    <col min="9226" max="9226" width="3" style="4" customWidth="1"/>
    <col min="9227" max="9471" width="9.109375" style="4"/>
    <col min="9472" max="9472" width="12.5546875" style="4" customWidth="1"/>
    <col min="9473" max="9473" width="40" style="4" customWidth="1"/>
    <col min="9474" max="9474" width="7" style="4" customWidth="1"/>
    <col min="9475" max="9475" width="9.44140625" style="4" customWidth="1"/>
    <col min="9476" max="9476" width="0" style="4" hidden="1" customWidth="1"/>
    <col min="9477" max="9477" width="14.5546875" style="4" customWidth="1"/>
    <col min="9478" max="9478" width="16.44140625" style="4" customWidth="1"/>
    <col min="9479" max="9479" width="2.44140625" style="4" customWidth="1"/>
    <col min="9480" max="9480" width="3.5546875" style="4" customWidth="1"/>
    <col min="9481" max="9481" width="2.44140625" style="4" customWidth="1"/>
    <col min="9482" max="9482" width="3" style="4" customWidth="1"/>
    <col min="9483" max="9727" width="9.109375" style="4"/>
    <col min="9728" max="9728" width="12.5546875" style="4" customWidth="1"/>
    <col min="9729" max="9729" width="40" style="4" customWidth="1"/>
    <col min="9730" max="9730" width="7" style="4" customWidth="1"/>
    <col min="9731" max="9731" width="9.44140625" style="4" customWidth="1"/>
    <col min="9732" max="9732" width="0" style="4" hidden="1" customWidth="1"/>
    <col min="9733" max="9733" width="14.5546875" style="4" customWidth="1"/>
    <col min="9734" max="9734" width="16.44140625" style="4" customWidth="1"/>
    <col min="9735" max="9735" width="2.44140625" style="4" customWidth="1"/>
    <col min="9736" max="9736" width="3.5546875" style="4" customWidth="1"/>
    <col min="9737" max="9737" width="2.44140625" style="4" customWidth="1"/>
    <col min="9738" max="9738" width="3" style="4" customWidth="1"/>
    <col min="9739" max="9983" width="9.109375" style="4"/>
    <col min="9984" max="9984" width="12.5546875" style="4" customWidth="1"/>
    <col min="9985" max="9985" width="40" style="4" customWidth="1"/>
    <col min="9986" max="9986" width="7" style="4" customWidth="1"/>
    <col min="9987" max="9987" width="9.44140625" style="4" customWidth="1"/>
    <col min="9988" max="9988" width="0" style="4" hidden="1" customWidth="1"/>
    <col min="9989" max="9989" width="14.5546875" style="4" customWidth="1"/>
    <col min="9990" max="9990" width="16.44140625" style="4" customWidth="1"/>
    <col min="9991" max="9991" width="2.44140625" style="4" customWidth="1"/>
    <col min="9992" max="9992" width="3.5546875" style="4" customWidth="1"/>
    <col min="9993" max="9993" width="2.44140625" style="4" customWidth="1"/>
    <col min="9994" max="9994" width="3" style="4" customWidth="1"/>
    <col min="9995" max="10239" width="9.109375" style="4"/>
    <col min="10240" max="10240" width="12.5546875" style="4" customWidth="1"/>
    <col min="10241" max="10241" width="40" style="4" customWidth="1"/>
    <col min="10242" max="10242" width="7" style="4" customWidth="1"/>
    <col min="10243" max="10243" width="9.44140625" style="4" customWidth="1"/>
    <col min="10244" max="10244" width="0" style="4" hidden="1" customWidth="1"/>
    <col min="10245" max="10245" width="14.5546875" style="4" customWidth="1"/>
    <col min="10246" max="10246" width="16.44140625" style="4" customWidth="1"/>
    <col min="10247" max="10247" width="2.44140625" style="4" customWidth="1"/>
    <col min="10248" max="10248" width="3.5546875" style="4" customWidth="1"/>
    <col min="10249" max="10249" width="2.44140625" style="4" customWidth="1"/>
    <col min="10250" max="10250" width="3" style="4" customWidth="1"/>
    <col min="10251" max="10495" width="9.109375" style="4"/>
    <col min="10496" max="10496" width="12.5546875" style="4" customWidth="1"/>
    <col min="10497" max="10497" width="40" style="4" customWidth="1"/>
    <col min="10498" max="10498" width="7" style="4" customWidth="1"/>
    <col min="10499" max="10499" width="9.44140625" style="4" customWidth="1"/>
    <col min="10500" max="10500" width="0" style="4" hidden="1" customWidth="1"/>
    <col min="10501" max="10501" width="14.5546875" style="4" customWidth="1"/>
    <col min="10502" max="10502" width="16.44140625" style="4" customWidth="1"/>
    <col min="10503" max="10503" width="2.44140625" style="4" customWidth="1"/>
    <col min="10504" max="10504" width="3.5546875" style="4" customWidth="1"/>
    <col min="10505" max="10505" width="2.44140625" style="4" customWidth="1"/>
    <col min="10506" max="10506" width="3" style="4" customWidth="1"/>
    <col min="10507" max="10751" width="9.109375" style="4"/>
    <col min="10752" max="10752" width="12.5546875" style="4" customWidth="1"/>
    <col min="10753" max="10753" width="40" style="4" customWidth="1"/>
    <col min="10754" max="10754" width="7" style="4" customWidth="1"/>
    <col min="10755" max="10755" width="9.44140625" style="4" customWidth="1"/>
    <col min="10756" max="10756" width="0" style="4" hidden="1" customWidth="1"/>
    <col min="10757" max="10757" width="14.5546875" style="4" customWidth="1"/>
    <col min="10758" max="10758" width="16.44140625" style="4" customWidth="1"/>
    <col min="10759" max="10759" width="2.44140625" style="4" customWidth="1"/>
    <col min="10760" max="10760" width="3.5546875" style="4" customWidth="1"/>
    <col min="10761" max="10761" width="2.44140625" style="4" customWidth="1"/>
    <col min="10762" max="10762" width="3" style="4" customWidth="1"/>
    <col min="10763" max="11007" width="9.109375" style="4"/>
    <col min="11008" max="11008" width="12.5546875" style="4" customWidth="1"/>
    <col min="11009" max="11009" width="40" style="4" customWidth="1"/>
    <col min="11010" max="11010" width="7" style="4" customWidth="1"/>
    <col min="11011" max="11011" width="9.44140625" style="4" customWidth="1"/>
    <col min="11012" max="11012" width="0" style="4" hidden="1" customWidth="1"/>
    <col min="11013" max="11013" width="14.5546875" style="4" customWidth="1"/>
    <col min="11014" max="11014" width="16.44140625" style="4" customWidth="1"/>
    <col min="11015" max="11015" width="2.44140625" style="4" customWidth="1"/>
    <col min="11016" max="11016" width="3.5546875" style="4" customWidth="1"/>
    <col min="11017" max="11017" width="2.44140625" style="4" customWidth="1"/>
    <col min="11018" max="11018" width="3" style="4" customWidth="1"/>
    <col min="11019" max="11263" width="9.109375" style="4"/>
    <col min="11264" max="11264" width="12.5546875" style="4" customWidth="1"/>
    <col min="11265" max="11265" width="40" style="4" customWidth="1"/>
    <col min="11266" max="11266" width="7" style="4" customWidth="1"/>
    <col min="11267" max="11267" width="9.44140625" style="4" customWidth="1"/>
    <col min="11268" max="11268" width="0" style="4" hidden="1" customWidth="1"/>
    <col min="11269" max="11269" width="14.5546875" style="4" customWidth="1"/>
    <col min="11270" max="11270" width="16.44140625" style="4" customWidth="1"/>
    <col min="11271" max="11271" width="2.44140625" style="4" customWidth="1"/>
    <col min="11272" max="11272" width="3.5546875" style="4" customWidth="1"/>
    <col min="11273" max="11273" width="2.44140625" style="4" customWidth="1"/>
    <col min="11274" max="11274" width="3" style="4" customWidth="1"/>
    <col min="11275" max="11519" width="9.109375" style="4"/>
    <col min="11520" max="11520" width="12.5546875" style="4" customWidth="1"/>
    <col min="11521" max="11521" width="40" style="4" customWidth="1"/>
    <col min="11522" max="11522" width="7" style="4" customWidth="1"/>
    <col min="11523" max="11523" width="9.44140625" style="4" customWidth="1"/>
    <col min="11524" max="11524" width="0" style="4" hidden="1" customWidth="1"/>
    <col min="11525" max="11525" width="14.5546875" style="4" customWidth="1"/>
    <col min="11526" max="11526" width="16.44140625" style="4" customWidth="1"/>
    <col min="11527" max="11527" width="2.44140625" style="4" customWidth="1"/>
    <col min="11528" max="11528" width="3.5546875" style="4" customWidth="1"/>
    <col min="11529" max="11529" width="2.44140625" style="4" customWidth="1"/>
    <col min="11530" max="11530" width="3" style="4" customWidth="1"/>
    <col min="11531" max="11775" width="9.109375" style="4"/>
    <col min="11776" max="11776" width="12.5546875" style="4" customWidth="1"/>
    <col min="11777" max="11777" width="40" style="4" customWidth="1"/>
    <col min="11778" max="11778" width="7" style="4" customWidth="1"/>
    <col min="11779" max="11779" width="9.44140625" style="4" customWidth="1"/>
    <col min="11780" max="11780" width="0" style="4" hidden="1" customWidth="1"/>
    <col min="11781" max="11781" width="14.5546875" style="4" customWidth="1"/>
    <col min="11782" max="11782" width="16.44140625" style="4" customWidth="1"/>
    <col min="11783" max="11783" width="2.44140625" style="4" customWidth="1"/>
    <col min="11784" max="11784" width="3.5546875" style="4" customWidth="1"/>
    <col min="11785" max="11785" width="2.44140625" style="4" customWidth="1"/>
    <col min="11786" max="11786" width="3" style="4" customWidth="1"/>
    <col min="11787" max="12031" width="9.109375" style="4"/>
    <col min="12032" max="12032" width="12.5546875" style="4" customWidth="1"/>
    <col min="12033" max="12033" width="40" style="4" customWidth="1"/>
    <col min="12034" max="12034" width="7" style="4" customWidth="1"/>
    <col min="12035" max="12035" width="9.44140625" style="4" customWidth="1"/>
    <col min="12036" max="12036" width="0" style="4" hidden="1" customWidth="1"/>
    <col min="12037" max="12037" width="14.5546875" style="4" customWidth="1"/>
    <col min="12038" max="12038" width="16.44140625" style="4" customWidth="1"/>
    <col min="12039" max="12039" width="2.44140625" style="4" customWidth="1"/>
    <col min="12040" max="12040" width="3.5546875" style="4" customWidth="1"/>
    <col min="12041" max="12041" width="2.44140625" style="4" customWidth="1"/>
    <col min="12042" max="12042" width="3" style="4" customWidth="1"/>
    <col min="12043" max="12287" width="9.109375" style="4"/>
    <col min="12288" max="12288" width="12.5546875" style="4" customWidth="1"/>
    <col min="12289" max="12289" width="40" style="4" customWidth="1"/>
    <col min="12290" max="12290" width="7" style="4" customWidth="1"/>
    <col min="12291" max="12291" width="9.44140625" style="4" customWidth="1"/>
    <col min="12292" max="12292" width="0" style="4" hidden="1" customWidth="1"/>
    <col min="12293" max="12293" width="14.5546875" style="4" customWidth="1"/>
    <col min="12294" max="12294" width="16.44140625" style="4" customWidth="1"/>
    <col min="12295" max="12295" width="2.44140625" style="4" customWidth="1"/>
    <col min="12296" max="12296" width="3.5546875" style="4" customWidth="1"/>
    <col min="12297" max="12297" width="2.44140625" style="4" customWidth="1"/>
    <col min="12298" max="12298" width="3" style="4" customWidth="1"/>
    <col min="12299" max="12543" width="9.109375" style="4"/>
    <col min="12544" max="12544" width="12.5546875" style="4" customWidth="1"/>
    <col min="12545" max="12545" width="40" style="4" customWidth="1"/>
    <col min="12546" max="12546" width="7" style="4" customWidth="1"/>
    <col min="12547" max="12547" width="9.44140625" style="4" customWidth="1"/>
    <col min="12548" max="12548" width="0" style="4" hidden="1" customWidth="1"/>
    <col min="12549" max="12549" width="14.5546875" style="4" customWidth="1"/>
    <col min="12550" max="12550" width="16.44140625" style="4" customWidth="1"/>
    <col min="12551" max="12551" width="2.44140625" style="4" customWidth="1"/>
    <col min="12552" max="12552" width="3.5546875" style="4" customWidth="1"/>
    <col min="12553" max="12553" width="2.44140625" style="4" customWidth="1"/>
    <col min="12554" max="12554" width="3" style="4" customWidth="1"/>
    <col min="12555" max="12799" width="9.109375" style="4"/>
    <col min="12800" max="12800" width="12.5546875" style="4" customWidth="1"/>
    <col min="12801" max="12801" width="40" style="4" customWidth="1"/>
    <col min="12802" max="12802" width="7" style="4" customWidth="1"/>
    <col min="12803" max="12803" width="9.44140625" style="4" customWidth="1"/>
    <col min="12804" max="12804" width="0" style="4" hidden="1" customWidth="1"/>
    <col min="12805" max="12805" width="14.5546875" style="4" customWidth="1"/>
    <col min="12806" max="12806" width="16.44140625" style="4" customWidth="1"/>
    <col min="12807" max="12807" width="2.44140625" style="4" customWidth="1"/>
    <col min="12808" max="12808" width="3.5546875" style="4" customWidth="1"/>
    <col min="12809" max="12809" width="2.44140625" style="4" customWidth="1"/>
    <col min="12810" max="12810" width="3" style="4" customWidth="1"/>
    <col min="12811" max="13055" width="9.109375" style="4"/>
    <col min="13056" max="13056" width="12.5546875" style="4" customWidth="1"/>
    <col min="13057" max="13057" width="40" style="4" customWidth="1"/>
    <col min="13058" max="13058" width="7" style="4" customWidth="1"/>
    <col min="13059" max="13059" width="9.44140625" style="4" customWidth="1"/>
    <col min="13060" max="13060" width="0" style="4" hidden="1" customWidth="1"/>
    <col min="13061" max="13061" width="14.5546875" style="4" customWidth="1"/>
    <col min="13062" max="13062" width="16.44140625" style="4" customWidth="1"/>
    <col min="13063" max="13063" width="2.44140625" style="4" customWidth="1"/>
    <col min="13064" max="13064" width="3.5546875" style="4" customWidth="1"/>
    <col min="13065" max="13065" width="2.44140625" style="4" customWidth="1"/>
    <col min="13066" max="13066" width="3" style="4" customWidth="1"/>
    <col min="13067" max="13311" width="9.109375" style="4"/>
    <col min="13312" max="13312" width="12.5546875" style="4" customWidth="1"/>
    <col min="13313" max="13313" width="40" style="4" customWidth="1"/>
    <col min="13314" max="13314" width="7" style="4" customWidth="1"/>
    <col min="13315" max="13315" width="9.44140625" style="4" customWidth="1"/>
    <col min="13316" max="13316" width="0" style="4" hidden="1" customWidth="1"/>
    <col min="13317" max="13317" width="14.5546875" style="4" customWidth="1"/>
    <col min="13318" max="13318" width="16.44140625" style="4" customWidth="1"/>
    <col min="13319" max="13319" width="2.44140625" style="4" customWidth="1"/>
    <col min="13320" max="13320" width="3.5546875" style="4" customWidth="1"/>
    <col min="13321" max="13321" width="2.44140625" style="4" customWidth="1"/>
    <col min="13322" max="13322" width="3" style="4" customWidth="1"/>
    <col min="13323" max="13567" width="9.109375" style="4"/>
    <col min="13568" max="13568" width="12.5546875" style="4" customWidth="1"/>
    <col min="13569" max="13569" width="40" style="4" customWidth="1"/>
    <col min="13570" max="13570" width="7" style="4" customWidth="1"/>
    <col min="13571" max="13571" width="9.44140625" style="4" customWidth="1"/>
    <col min="13572" max="13572" width="0" style="4" hidden="1" customWidth="1"/>
    <col min="13573" max="13573" width="14.5546875" style="4" customWidth="1"/>
    <col min="13574" max="13574" width="16.44140625" style="4" customWidth="1"/>
    <col min="13575" max="13575" width="2.44140625" style="4" customWidth="1"/>
    <col min="13576" max="13576" width="3.5546875" style="4" customWidth="1"/>
    <col min="13577" max="13577" width="2.44140625" style="4" customWidth="1"/>
    <col min="13578" max="13578" width="3" style="4" customWidth="1"/>
    <col min="13579" max="13823" width="9.109375" style="4"/>
    <col min="13824" max="13824" width="12.5546875" style="4" customWidth="1"/>
    <col min="13825" max="13825" width="40" style="4" customWidth="1"/>
    <col min="13826" max="13826" width="7" style="4" customWidth="1"/>
    <col min="13827" max="13827" width="9.44140625" style="4" customWidth="1"/>
    <col min="13828" max="13828" width="0" style="4" hidden="1" customWidth="1"/>
    <col min="13829" max="13829" width="14.5546875" style="4" customWidth="1"/>
    <col min="13830" max="13830" width="16.44140625" style="4" customWidth="1"/>
    <col min="13831" max="13831" width="2.44140625" style="4" customWidth="1"/>
    <col min="13832" max="13832" width="3.5546875" style="4" customWidth="1"/>
    <col min="13833" max="13833" width="2.44140625" style="4" customWidth="1"/>
    <col min="13834" max="13834" width="3" style="4" customWidth="1"/>
    <col min="13835" max="14079" width="9.109375" style="4"/>
    <col min="14080" max="14080" width="12.5546875" style="4" customWidth="1"/>
    <col min="14081" max="14081" width="40" style="4" customWidth="1"/>
    <col min="14082" max="14082" width="7" style="4" customWidth="1"/>
    <col min="14083" max="14083" width="9.44140625" style="4" customWidth="1"/>
    <col min="14084" max="14084" width="0" style="4" hidden="1" customWidth="1"/>
    <col min="14085" max="14085" width="14.5546875" style="4" customWidth="1"/>
    <col min="14086" max="14086" width="16.44140625" style="4" customWidth="1"/>
    <col min="14087" max="14087" width="2.44140625" style="4" customWidth="1"/>
    <col min="14088" max="14088" width="3.5546875" style="4" customWidth="1"/>
    <col min="14089" max="14089" width="2.44140625" style="4" customWidth="1"/>
    <col min="14090" max="14090" width="3" style="4" customWidth="1"/>
    <col min="14091" max="14335" width="9.109375" style="4"/>
    <col min="14336" max="14336" width="12.5546875" style="4" customWidth="1"/>
    <col min="14337" max="14337" width="40" style="4" customWidth="1"/>
    <col min="14338" max="14338" width="7" style="4" customWidth="1"/>
    <col min="14339" max="14339" width="9.44140625" style="4" customWidth="1"/>
    <col min="14340" max="14340" width="0" style="4" hidden="1" customWidth="1"/>
    <col min="14341" max="14341" width="14.5546875" style="4" customWidth="1"/>
    <col min="14342" max="14342" width="16.44140625" style="4" customWidth="1"/>
    <col min="14343" max="14343" width="2.44140625" style="4" customWidth="1"/>
    <col min="14344" max="14344" width="3.5546875" style="4" customWidth="1"/>
    <col min="14345" max="14345" width="2.44140625" style="4" customWidth="1"/>
    <col min="14346" max="14346" width="3" style="4" customWidth="1"/>
    <col min="14347" max="14591" width="9.109375" style="4"/>
    <col min="14592" max="14592" width="12.5546875" style="4" customWidth="1"/>
    <col min="14593" max="14593" width="40" style="4" customWidth="1"/>
    <col min="14594" max="14594" width="7" style="4" customWidth="1"/>
    <col min="14595" max="14595" width="9.44140625" style="4" customWidth="1"/>
    <col min="14596" max="14596" width="0" style="4" hidden="1" customWidth="1"/>
    <col min="14597" max="14597" width="14.5546875" style="4" customWidth="1"/>
    <col min="14598" max="14598" width="16.44140625" style="4" customWidth="1"/>
    <col min="14599" max="14599" width="2.44140625" style="4" customWidth="1"/>
    <col min="14600" max="14600" width="3.5546875" style="4" customWidth="1"/>
    <col min="14601" max="14601" width="2.44140625" style="4" customWidth="1"/>
    <col min="14602" max="14602" width="3" style="4" customWidth="1"/>
    <col min="14603" max="14847" width="9.109375" style="4"/>
    <col min="14848" max="14848" width="12.5546875" style="4" customWidth="1"/>
    <col min="14849" max="14849" width="40" style="4" customWidth="1"/>
    <col min="14850" max="14850" width="7" style="4" customWidth="1"/>
    <col min="14851" max="14851" width="9.44140625" style="4" customWidth="1"/>
    <col min="14852" max="14852" width="0" style="4" hidden="1" customWidth="1"/>
    <col min="14853" max="14853" width="14.5546875" style="4" customWidth="1"/>
    <col min="14854" max="14854" width="16.44140625" style="4" customWidth="1"/>
    <col min="14855" max="14855" width="2.44140625" style="4" customWidth="1"/>
    <col min="14856" max="14856" width="3.5546875" style="4" customWidth="1"/>
    <col min="14857" max="14857" width="2.44140625" style="4" customWidth="1"/>
    <col min="14858" max="14858" width="3" style="4" customWidth="1"/>
    <col min="14859" max="15103" width="9.109375" style="4"/>
    <col min="15104" max="15104" width="12.5546875" style="4" customWidth="1"/>
    <col min="15105" max="15105" width="40" style="4" customWidth="1"/>
    <col min="15106" max="15106" width="7" style="4" customWidth="1"/>
    <col min="15107" max="15107" width="9.44140625" style="4" customWidth="1"/>
    <col min="15108" max="15108" width="0" style="4" hidden="1" customWidth="1"/>
    <col min="15109" max="15109" width="14.5546875" style="4" customWidth="1"/>
    <col min="15110" max="15110" width="16.44140625" style="4" customWidth="1"/>
    <col min="15111" max="15111" width="2.44140625" style="4" customWidth="1"/>
    <col min="15112" max="15112" width="3.5546875" style="4" customWidth="1"/>
    <col min="15113" max="15113" width="2.44140625" style="4" customWidth="1"/>
    <col min="15114" max="15114" width="3" style="4" customWidth="1"/>
    <col min="15115" max="15359" width="9.109375" style="4"/>
    <col min="15360" max="15360" width="12.5546875" style="4" customWidth="1"/>
    <col min="15361" max="15361" width="40" style="4" customWidth="1"/>
    <col min="15362" max="15362" width="7" style="4" customWidth="1"/>
    <col min="15363" max="15363" width="9.44140625" style="4" customWidth="1"/>
    <col min="15364" max="15364" width="0" style="4" hidden="1" customWidth="1"/>
    <col min="15365" max="15365" width="14.5546875" style="4" customWidth="1"/>
    <col min="15366" max="15366" width="16.44140625" style="4" customWidth="1"/>
    <col min="15367" max="15367" width="2.44140625" style="4" customWidth="1"/>
    <col min="15368" max="15368" width="3.5546875" style="4" customWidth="1"/>
    <col min="15369" max="15369" width="2.44140625" style="4" customWidth="1"/>
    <col min="15370" max="15370" width="3" style="4" customWidth="1"/>
    <col min="15371" max="15615" width="9.109375" style="4"/>
    <col min="15616" max="15616" width="12.5546875" style="4" customWidth="1"/>
    <col min="15617" max="15617" width="40" style="4" customWidth="1"/>
    <col min="15618" max="15618" width="7" style="4" customWidth="1"/>
    <col min="15619" max="15619" width="9.44140625" style="4" customWidth="1"/>
    <col min="15620" max="15620" width="0" style="4" hidden="1" customWidth="1"/>
    <col min="15621" max="15621" width="14.5546875" style="4" customWidth="1"/>
    <col min="15622" max="15622" width="16.44140625" style="4" customWidth="1"/>
    <col min="15623" max="15623" width="2.44140625" style="4" customWidth="1"/>
    <col min="15624" max="15624" width="3.5546875" style="4" customWidth="1"/>
    <col min="15625" max="15625" width="2.44140625" style="4" customWidth="1"/>
    <col min="15626" max="15626" width="3" style="4" customWidth="1"/>
    <col min="15627" max="15871" width="9.109375" style="4"/>
    <col min="15872" max="15872" width="12.5546875" style="4" customWidth="1"/>
    <col min="15873" max="15873" width="40" style="4" customWidth="1"/>
    <col min="15874" max="15874" width="7" style="4" customWidth="1"/>
    <col min="15875" max="15875" width="9.44140625" style="4" customWidth="1"/>
    <col min="15876" max="15876" width="0" style="4" hidden="1" customWidth="1"/>
    <col min="15877" max="15877" width="14.5546875" style="4" customWidth="1"/>
    <col min="15878" max="15878" width="16.44140625" style="4" customWidth="1"/>
    <col min="15879" max="15879" width="2.44140625" style="4" customWidth="1"/>
    <col min="15880" max="15880" width="3.5546875" style="4" customWidth="1"/>
    <col min="15881" max="15881" width="2.44140625" style="4" customWidth="1"/>
    <col min="15882" max="15882" width="3" style="4" customWidth="1"/>
    <col min="15883" max="16127" width="9.109375" style="4"/>
    <col min="16128" max="16128" width="12.5546875" style="4" customWidth="1"/>
    <col min="16129" max="16129" width="40" style="4" customWidth="1"/>
    <col min="16130" max="16130" width="7" style="4" customWidth="1"/>
    <col min="16131" max="16131" width="9.44140625" style="4" customWidth="1"/>
    <col min="16132" max="16132" width="0" style="4" hidden="1" customWidth="1"/>
    <col min="16133" max="16133" width="14.5546875" style="4" customWidth="1"/>
    <col min="16134" max="16134" width="16.44140625" style="4" customWidth="1"/>
    <col min="16135" max="16135" width="2.44140625" style="4" customWidth="1"/>
    <col min="16136" max="16136" width="3.5546875" style="4" customWidth="1"/>
    <col min="16137" max="16137" width="2.44140625" style="4" customWidth="1"/>
    <col min="16138" max="16138" width="3" style="4" customWidth="1"/>
    <col min="16139" max="16384" width="9.109375" style="4"/>
  </cols>
  <sheetData>
    <row r="1" spans="1:12">
      <c r="B1" s="2" t="s">
        <v>0</v>
      </c>
    </row>
    <row r="2" spans="1:12">
      <c r="B2" s="6" t="s">
        <v>1</v>
      </c>
      <c r="C2" s="6"/>
      <c r="E2" s="5"/>
      <c r="G2" s="5"/>
      <c r="I2" s="5"/>
    </row>
    <row r="3" spans="1:12">
      <c r="B3" s="2" t="s">
        <v>2</v>
      </c>
      <c r="E3" s="5"/>
      <c r="G3" s="5"/>
      <c r="I3" s="5"/>
    </row>
    <row r="4" spans="1:12">
      <c r="B4" s="6" t="s">
        <v>3</v>
      </c>
      <c r="C4" s="6"/>
      <c r="E4" s="5"/>
      <c r="G4" s="5"/>
      <c r="I4" s="5"/>
    </row>
    <row r="5" spans="1:12">
      <c r="B5" s="7" t="s">
        <v>4</v>
      </c>
      <c r="C5" s="7"/>
    </row>
    <row r="6" spans="1:12">
      <c r="B6" s="6"/>
      <c r="C6" s="6"/>
    </row>
    <row r="7" spans="1:12" s="11" customFormat="1" ht="15.6">
      <c r="A7" s="248"/>
      <c r="B7" s="9" t="s">
        <v>146</v>
      </c>
      <c r="C7" s="9"/>
      <c r="D7" s="10"/>
      <c r="F7" s="12"/>
    </row>
    <row r="8" spans="1:12" s="11" customFormat="1" ht="16.2" thickBot="1">
      <c r="A8" s="248"/>
      <c r="B8" s="9"/>
      <c r="C8" s="9"/>
      <c r="D8" s="10"/>
      <c r="F8" s="12"/>
      <c r="L8" s="86"/>
    </row>
    <row r="9" spans="1:12" s="11" customFormat="1" ht="16.2" thickBot="1">
      <c r="A9" s="248"/>
      <c r="B9" s="87" t="s">
        <v>147</v>
      </c>
      <c r="C9" s="14"/>
      <c r="D9" s="15"/>
      <c r="E9" s="16"/>
      <c r="F9" s="257"/>
    </row>
    <row r="10" spans="1:12" s="11" customFormat="1" ht="15.6">
      <c r="A10" s="248"/>
      <c r="B10" s="7"/>
      <c r="C10" s="9"/>
      <c r="D10" s="10"/>
      <c r="F10" s="12"/>
    </row>
    <row r="11" spans="1:12">
      <c r="A11" s="247" t="str">
        <f>+A29</f>
        <v>A</v>
      </c>
      <c r="B11" s="2" t="str">
        <f>+B29</f>
        <v>PREDHODNA DELA</v>
      </c>
      <c r="F11" s="5">
        <f>+F52</f>
        <v>0</v>
      </c>
    </row>
    <row r="13" spans="1:12">
      <c r="A13" s="247" t="str">
        <f>+A56</f>
        <v>B</v>
      </c>
      <c r="B13" s="2" t="str">
        <f>+B56</f>
        <v>RUŠITVENA IN ZEMELJSKA DELA</v>
      </c>
      <c r="F13" s="5">
        <f>+F89</f>
        <v>0</v>
      </c>
    </row>
    <row r="15" spans="1:12">
      <c r="A15" s="247" t="str">
        <f>+A93</f>
        <v>C</v>
      </c>
      <c r="B15" s="2" t="str">
        <f>+B93</f>
        <v>FEKALNA KANALIZACIJA</v>
      </c>
      <c r="F15" s="5">
        <f>+F132</f>
        <v>0</v>
      </c>
    </row>
    <row r="17" spans="1:9">
      <c r="A17" s="247" t="str">
        <f>+A136</f>
        <v>D</v>
      </c>
      <c r="B17" s="2" t="str">
        <f>+B136</f>
        <v>METEORNA KANALIZACIJA</v>
      </c>
      <c r="F17" s="5">
        <f>+F194</f>
        <v>0</v>
      </c>
    </row>
    <row r="19" spans="1:9">
      <c r="A19" s="247" t="s">
        <v>144</v>
      </c>
      <c r="B19" s="2" t="str">
        <f>+B197</f>
        <v>ZGORNJI USTROJ</v>
      </c>
      <c r="E19" s="17"/>
      <c r="F19" s="5">
        <f>+F232</f>
        <v>0</v>
      </c>
      <c r="I19" s="18"/>
    </row>
    <row r="20" spans="1:9">
      <c r="E20" s="17"/>
      <c r="I20" s="18"/>
    </row>
    <row r="21" spans="1:9">
      <c r="A21" s="247" t="s">
        <v>64</v>
      </c>
      <c r="B21" s="2" t="str">
        <f>+B236</f>
        <v>PROMETNA OPREMA</v>
      </c>
      <c r="E21" s="17"/>
      <c r="F21" s="5">
        <f>+F256</f>
        <v>0</v>
      </c>
      <c r="I21" s="18"/>
    </row>
    <row r="22" spans="1:9">
      <c r="E22" s="17"/>
      <c r="I22" s="18"/>
    </row>
    <row r="23" spans="1:9">
      <c r="A23" s="247" t="s">
        <v>224</v>
      </c>
      <c r="B23" s="2" t="str">
        <f>+B260</f>
        <v>ZAKLJUČNA DELA</v>
      </c>
      <c r="E23" s="17"/>
      <c r="F23" s="5">
        <f>+F282</f>
        <v>0</v>
      </c>
      <c r="I23" s="18"/>
    </row>
    <row r="24" spans="1:9">
      <c r="B24" s="19" t="s">
        <v>6</v>
      </c>
      <c r="C24" s="19"/>
      <c r="D24" s="20"/>
      <c r="E24" s="21"/>
      <c r="F24" s="22"/>
    </row>
    <row r="26" spans="1:9" ht="13.8" thickBot="1"/>
    <row r="27" spans="1:9" ht="16.2" thickBot="1">
      <c r="B27" s="163" t="s">
        <v>9</v>
      </c>
      <c r="C27" s="4"/>
      <c r="D27" s="4"/>
      <c r="F27" s="4"/>
    </row>
    <row r="28" spans="1:9">
      <c r="B28" s="7"/>
    </row>
    <row r="29" spans="1:9" s="135" customFormat="1" ht="26.4">
      <c r="A29" s="167" t="s">
        <v>10</v>
      </c>
      <c r="B29" s="168" t="s">
        <v>11</v>
      </c>
      <c r="C29" s="164" t="s">
        <v>92</v>
      </c>
      <c r="D29" s="165" t="s">
        <v>93</v>
      </c>
      <c r="E29" s="166" t="s">
        <v>94</v>
      </c>
      <c r="F29" s="164" t="s">
        <v>95</v>
      </c>
    </row>
    <row r="30" spans="1:9">
      <c r="A30" s="249"/>
      <c r="B30" s="32"/>
      <c r="C30" s="6"/>
      <c r="D30" s="31"/>
      <c r="E30" s="278"/>
    </row>
    <row r="31" spans="1:9" ht="27.75" customHeight="1">
      <c r="A31" s="250">
        <f>+A27+1</f>
        <v>1</v>
      </c>
      <c r="B31" s="34" t="s">
        <v>12</v>
      </c>
      <c r="C31" s="34"/>
      <c r="D31" s="35"/>
      <c r="E31" s="278"/>
      <c r="F31" s="4"/>
    </row>
    <row r="32" spans="1:9">
      <c r="A32" s="251"/>
      <c r="C32" s="2" t="s">
        <v>13</v>
      </c>
      <c r="D32" s="37">
        <v>325</v>
      </c>
      <c r="E32" s="278">
        <v>0</v>
      </c>
      <c r="F32" s="5">
        <f>+D32*E32</f>
        <v>0</v>
      </c>
    </row>
    <row r="33" spans="1:6">
      <c r="A33" s="251"/>
      <c r="D33" s="37"/>
      <c r="E33" s="278"/>
    </row>
    <row r="34" spans="1:6" ht="26.4">
      <c r="A34" s="250">
        <f>+A31+1</f>
        <v>2</v>
      </c>
      <c r="B34" s="34" t="s">
        <v>14</v>
      </c>
      <c r="C34" s="34"/>
      <c r="D34" s="35"/>
      <c r="E34" s="278"/>
      <c r="F34" s="4"/>
    </row>
    <row r="35" spans="1:6">
      <c r="A35" s="251"/>
      <c r="C35" s="2" t="s">
        <v>15</v>
      </c>
      <c r="D35" s="37">
        <v>1</v>
      </c>
      <c r="E35" s="278">
        <v>0</v>
      </c>
      <c r="F35" s="5">
        <f>+D35*E35</f>
        <v>0</v>
      </c>
    </row>
    <row r="36" spans="1:6">
      <c r="A36" s="251"/>
      <c r="D36" s="37"/>
      <c r="E36" s="278"/>
    </row>
    <row r="37" spans="1:6" ht="26.4">
      <c r="A37" s="250">
        <f>+A34+1</f>
        <v>3</v>
      </c>
      <c r="B37" s="34" t="s">
        <v>16</v>
      </c>
      <c r="C37" s="34"/>
      <c r="D37" s="38"/>
      <c r="E37" s="278"/>
    </row>
    <row r="38" spans="1:6">
      <c r="A38" s="251"/>
      <c r="B38" s="2" t="s">
        <v>17</v>
      </c>
      <c r="C38" s="2" t="s">
        <v>15</v>
      </c>
      <c r="D38" s="37">
        <v>1</v>
      </c>
      <c r="E38" s="278">
        <v>0</v>
      </c>
      <c r="F38" s="5">
        <f t="shared" ref="F38:F43" si="0">+D38*E38</f>
        <v>0</v>
      </c>
    </row>
    <row r="39" spans="1:6">
      <c r="A39" s="251"/>
      <c r="B39" s="2" t="s">
        <v>18</v>
      </c>
      <c r="C39" s="2" t="s">
        <v>15</v>
      </c>
      <c r="D39" s="37">
        <v>1</v>
      </c>
      <c r="E39" s="278">
        <v>0</v>
      </c>
      <c r="F39" s="5">
        <f t="shared" si="0"/>
        <v>0</v>
      </c>
    </row>
    <row r="40" spans="1:6">
      <c r="A40" s="251"/>
      <c r="B40" s="2" t="s">
        <v>19</v>
      </c>
      <c r="C40" s="2" t="s">
        <v>15</v>
      </c>
      <c r="D40" s="37">
        <v>1</v>
      </c>
      <c r="E40" s="278">
        <v>0</v>
      </c>
      <c r="F40" s="5">
        <f t="shared" si="0"/>
        <v>0</v>
      </c>
    </row>
    <row r="41" spans="1:6">
      <c r="A41" s="251"/>
      <c r="B41" s="2" t="s">
        <v>20</v>
      </c>
      <c r="C41" s="2" t="s">
        <v>15</v>
      </c>
      <c r="D41" s="37">
        <v>1</v>
      </c>
      <c r="E41" s="278">
        <v>0</v>
      </c>
      <c r="F41" s="5">
        <f t="shared" si="0"/>
        <v>0</v>
      </c>
    </row>
    <row r="42" spans="1:6">
      <c r="A42" s="251"/>
      <c r="B42" s="2" t="s">
        <v>21</v>
      </c>
      <c r="C42" s="2" t="s">
        <v>15</v>
      </c>
      <c r="D42" s="37">
        <v>1</v>
      </c>
      <c r="E42" s="278">
        <v>0</v>
      </c>
      <c r="F42" s="5">
        <f t="shared" si="0"/>
        <v>0</v>
      </c>
    </row>
    <row r="43" spans="1:6">
      <c r="A43" s="252"/>
      <c r="B43" s="2" t="s">
        <v>243</v>
      </c>
      <c r="C43" s="2" t="s">
        <v>15</v>
      </c>
      <c r="D43" s="160">
        <v>1</v>
      </c>
      <c r="E43" s="278">
        <v>0</v>
      </c>
      <c r="F43" s="5">
        <f t="shared" si="0"/>
        <v>0</v>
      </c>
    </row>
    <row r="44" spans="1:6">
      <c r="A44" s="251"/>
      <c r="B44" s="122"/>
      <c r="C44" s="122"/>
      <c r="D44" s="123"/>
      <c r="E44" s="278"/>
    </row>
    <row r="45" spans="1:6" ht="28.5" customHeight="1">
      <c r="A45" s="250">
        <f>+A37+1</f>
        <v>4</v>
      </c>
      <c r="B45" s="34" t="s">
        <v>22</v>
      </c>
      <c r="C45" s="34"/>
      <c r="D45" s="35"/>
      <c r="E45" s="278"/>
      <c r="F45" s="4"/>
    </row>
    <row r="46" spans="1:6">
      <c r="A46" s="251"/>
      <c r="C46" s="2" t="s">
        <v>15</v>
      </c>
      <c r="D46" s="37">
        <v>1</v>
      </c>
      <c r="E46" s="278">
        <v>0</v>
      </c>
      <c r="F46" s="5">
        <f>+D46*E46</f>
        <v>0</v>
      </c>
    </row>
    <row r="47" spans="1:6" hidden="1">
      <c r="A47" s="251"/>
      <c r="B47" s="2" t="s">
        <v>23</v>
      </c>
      <c r="C47" s="2" t="s">
        <v>15</v>
      </c>
      <c r="D47" s="37">
        <v>0</v>
      </c>
      <c r="E47" s="278">
        <v>300</v>
      </c>
      <c r="F47" s="5">
        <f>+D47*E47</f>
        <v>0</v>
      </c>
    </row>
    <row r="48" spans="1:6">
      <c r="A48" s="251"/>
      <c r="D48" s="37"/>
      <c r="E48" s="278"/>
    </row>
    <row r="49" spans="1:6" ht="34.5" customHeight="1">
      <c r="A49" s="250">
        <f>+A45+1</f>
        <v>5</v>
      </c>
      <c r="B49" s="34" t="s">
        <v>213</v>
      </c>
      <c r="C49" s="34"/>
      <c r="D49" s="35"/>
      <c r="E49" s="278"/>
      <c r="F49" s="4"/>
    </row>
    <row r="50" spans="1:6">
      <c r="A50" s="251"/>
      <c r="C50" s="2" t="s">
        <v>28</v>
      </c>
      <c r="D50" s="37">
        <v>155</v>
      </c>
      <c r="E50" s="278">
        <v>0</v>
      </c>
      <c r="F50" s="5">
        <f>+D50*E50</f>
        <v>0</v>
      </c>
    </row>
    <row r="51" spans="1:6" ht="13.8" thickBot="1">
      <c r="A51" s="251"/>
      <c r="B51" s="183"/>
      <c r="C51" s="183"/>
      <c r="D51" s="189"/>
      <c r="E51" s="279"/>
      <c r="F51" s="186"/>
    </row>
    <row r="52" spans="1:6" ht="13.8" thickBot="1">
      <c r="A52" s="251"/>
      <c r="D52" s="31"/>
      <c r="E52" s="278"/>
      <c r="F52" s="182">
        <f>SUM(F32:F50)</f>
        <v>0</v>
      </c>
    </row>
    <row r="53" spans="1:6" ht="13.8" thickTop="1">
      <c r="A53" s="251"/>
      <c r="D53" s="31"/>
      <c r="E53" s="278"/>
      <c r="F53" s="29"/>
    </row>
    <row r="54" spans="1:6">
      <c r="A54" s="251"/>
      <c r="D54" s="31"/>
      <c r="E54" s="278"/>
      <c r="F54" s="29"/>
    </row>
    <row r="55" spans="1:6">
      <c r="A55" s="251"/>
      <c r="D55" s="31"/>
      <c r="E55" s="278"/>
      <c r="F55" s="29"/>
    </row>
    <row r="56" spans="1:6" s="136" customFormat="1" ht="26.4">
      <c r="A56" s="169" t="s">
        <v>24</v>
      </c>
      <c r="B56" s="170" t="s">
        <v>25</v>
      </c>
      <c r="C56" s="164" t="s">
        <v>92</v>
      </c>
      <c r="D56" s="165" t="s">
        <v>93</v>
      </c>
      <c r="E56" s="166" t="s">
        <v>94</v>
      </c>
      <c r="F56" s="164" t="s">
        <v>95</v>
      </c>
    </row>
    <row r="57" spans="1:6">
      <c r="A57" s="249"/>
      <c r="B57" s="39"/>
      <c r="C57" s="40"/>
      <c r="D57" s="41"/>
      <c r="E57" s="280"/>
    </row>
    <row r="58" spans="1:6" ht="19.5" customHeight="1">
      <c r="A58" s="250">
        <v>1</v>
      </c>
      <c r="B58" s="42" t="s">
        <v>26</v>
      </c>
      <c r="C58" s="34"/>
      <c r="D58" s="35"/>
      <c r="E58" s="278"/>
      <c r="F58" s="4"/>
    </row>
    <row r="59" spans="1:6">
      <c r="A59" s="251"/>
      <c r="C59" s="2" t="s">
        <v>13</v>
      </c>
      <c r="D59" s="37">
        <v>30</v>
      </c>
      <c r="E59" s="278">
        <v>0</v>
      </c>
      <c r="F59" s="5">
        <f>+D59*E59</f>
        <v>0</v>
      </c>
    </row>
    <row r="60" spans="1:6">
      <c r="A60" s="249"/>
      <c r="B60" s="6"/>
      <c r="C60" s="6"/>
      <c r="D60" s="31"/>
      <c r="E60" s="278"/>
    </row>
    <row r="61" spans="1:6" ht="31.5" customHeight="1">
      <c r="A61" s="250">
        <f>+A58+1</f>
        <v>2</v>
      </c>
      <c r="B61" s="42" t="s">
        <v>27</v>
      </c>
      <c r="C61" s="34"/>
      <c r="D61" s="35"/>
      <c r="E61" s="278"/>
      <c r="F61" s="4"/>
    </row>
    <row r="62" spans="1:6">
      <c r="A62" s="251"/>
      <c r="C62" s="2" t="s">
        <v>28</v>
      </c>
      <c r="D62" s="37">
        <f>50*0.12</f>
        <v>6</v>
      </c>
      <c r="E62" s="278">
        <v>0</v>
      </c>
      <c r="F62" s="5">
        <f>+D62*E62</f>
        <v>0</v>
      </c>
    </row>
    <row r="63" spans="1:6">
      <c r="A63" s="249"/>
      <c r="B63" s="6"/>
      <c r="C63" s="6"/>
      <c r="D63" s="31"/>
      <c r="E63" s="278"/>
    </row>
    <row r="64" spans="1:6" ht="31.5" customHeight="1">
      <c r="A64" s="250">
        <f>+A61+1</f>
        <v>3</v>
      </c>
      <c r="B64" s="42" t="s">
        <v>29</v>
      </c>
      <c r="C64" s="34"/>
      <c r="D64" s="35"/>
      <c r="E64" s="278"/>
      <c r="F64" s="4"/>
    </row>
    <row r="65" spans="1:6">
      <c r="A65" s="251"/>
      <c r="C65" s="2" t="s">
        <v>13</v>
      </c>
      <c r="D65" s="37">
        <v>50</v>
      </c>
      <c r="E65" s="278">
        <v>0</v>
      </c>
      <c r="F65" s="5">
        <f>+D65*E65</f>
        <v>0</v>
      </c>
    </row>
    <row r="66" spans="1:6">
      <c r="A66" s="251"/>
      <c r="D66" s="37"/>
      <c r="E66" s="278"/>
    </row>
    <row r="67" spans="1:6" ht="52.8">
      <c r="A67" s="250">
        <f>+A64+1</f>
        <v>4</v>
      </c>
      <c r="B67" s="34" t="s">
        <v>87</v>
      </c>
      <c r="D67" s="31"/>
      <c r="E67" s="278"/>
      <c r="F67" s="29"/>
    </row>
    <row r="68" spans="1:6">
      <c r="A68" s="250"/>
      <c r="B68" s="37">
        <f>350*9*0.4</f>
        <v>1260</v>
      </c>
      <c r="D68" s="31"/>
      <c r="E68" s="278"/>
      <c r="F68" s="29"/>
    </row>
    <row r="69" spans="1:6">
      <c r="A69" s="251"/>
      <c r="B69" s="2" t="s">
        <v>78</v>
      </c>
      <c r="C69" s="2" t="s">
        <v>28</v>
      </c>
      <c r="D69" s="37">
        <f>+B68*0.7</f>
        <v>882</v>
      </c>
      <c r="E69" s="278">
        <v>0</v>
      </c>
      <c r="F69" s="5">
        <f>+D69*E69</f>
        <v>0</v>
      </c>
    </row>
    <row r="70" spans="1:6">
      <c r="A70" s="251"/>
      <c r="B70" s="2" t="s">
        <v>79</v>
      </c>
      <c r="C70" s="2" t="s">
        <v>28</v>
      </c>
      <c r="D70" s="37">
        <f>+B68*0.3</f>
        <v>378</v>
      </c>
      <c r="E70" s="278">
        <v>0</v>
      </c>
      <c r="F70" s="5">
        <f>+D70*E70</f>
        <v>0</v>
      </c>
    </row>
    <row r="71" spans="1:6">
      <c r="A71" s="251"/>
      <c r="B71" s="43"/>
      <c r="D71" s="31"/>
      <c r="E71" s="278"/>
      <c r="F71" s="29"/>
    </row>
    <row r="72" spans="1:6" ht="52.8">
      <c r="A72" s="250">
        <f>+A67+1</f>
        <v>5</v>
      </c>
      <c r="B72" s="34" t="s">
        <v>30</v>
      </c>
      <c r="D72" s="31"/>
      <c r="E72" s="278"/>
      <c r="F72" s="29"/>
    </row>
    <row r="73" spans="1:6">
      <c r="A73" s="251"/>
      <c r="B73" s="2" t="s">
        <v>31</v>
      </c>
      <c r="C73" s="2" t="s">
        <v>28</v>
      </c>
      <c r="D73" s="37">
        <v>10</v>
      </c>
      <c r="E73" s="278">
        <v>0</v>
      </c>
      <c r="F73" s="5">
        <f>+D73*E73</f>
        <v>0</v>
      </c>
    </row>
    <row r="74" spans="1:6">
      <c r="A74" s="251"/>
      <c r="D74" s="31"/>
      <c r="E74" s="278"/>
      <c r="F74" s="29"/>
    </row>
    <row r="75" spans="1:6">
      <c r="A75" s="250">
        <f>+A72+1</f>
        <v>6</v>
      </c>
      <c r="B75" s="34" t="s">
        <v>32</v>
      </c>
      <c r="D75" s="31"/>
      <c r="E75" s="278"/>
      <c r="F75" s="29"/>
    </row>
    <row r="76" spans="1:6">
      <c r="A76" s="251"/>
      <c r="B76" s="43"/>
      <c r="C76" s="2" t="s">
        <v>33</v>
      </c>
      <c r="D76" s="37">
        <f>350*9</f>
        <v>3150</v>
      </c>
      <c r="E76" s="278">
        <v>0</v>
      </c>
      <c r="F76" s="5">
        <f>+D76*E76</f>
        <v>0</v>
      </c>
    </row>
    <row r="77" spans="1:6">
      <c r="A77" s="251"/>
      <c r="B77" s="43"/>
      <c r="D77" s="31"/>
      <c r="E77" s="278"/>
      <c r="F77" s="29"/>
    </row>
    <row r="78" spans="1:6" ht="41.25" customHeight="1">
      <c r="A78" s="250">
        <f>+A75+1</f>
        <v>7</v>
      </c>
      <c r="B78" s="34" t="s">
        <v>34</v>
      </c>
      <c r="D78" s="31"/>
      <c r="E78" s="278"/>
      <c r="F78" s="29"/>
    </row>
    <row r="79" spans="1:6">
      <c r="A79" s="251"/>
      <c r="B79" s="43"/>
      <c r="C79" s="2" t="s">
        <v>28</v>
      </c>
      <c r="D79" s="37">
        <f>350*9*0.6</f>
        <v>1890</v>
      </c>
      <c r="E79" s="278">
        <v>0</v>
      </c>
      <c r="F79" s="5">
        <f>+D79*E79</f>
        <v>0</v>
      </c>
    </row>
    <row r="80" spans="1:6">
      <c r="A80" s="251"/>
      <c r="B80" s="43"/>
      <c r="D80" s="37"/>
      <c r="E80" s="278"/>
    </row>
    <row r="81" spans="1:6" ht="54.75" customHeight="1">
      <c r="A81" s="250">
        <f>+A78+1</f>
        <v>8</v>
      </c>
      <c r="B81" s="34" t="s">
        <v>223</v>
      </c>
      <c r="D81" s="31"/>
      <c r="E81" s="278"/>
      <c r="F81" s="29"/>
    </row>
    <row r="82" spans="1:6">
      <c r="A82" s="251"/>
      <c r="B82" s="43"/>
      <c r="C82" s="2" t="s">
        <v>13</v>
      </c>
      <c r="D82" s="37">
        <v>350</v>
      </c>
      <c r="E82" s="278">
        <v>0</v>
      </c>
      <c r="F82" s="5">
        <f>+D82*E82</f>
        <v>0</v>
      </c>
    </row>
    <row r="83" spans="1:6">
      <c r="A83" s="251"/>
      <c r="B83" s="43"/>
      <c r="D83" s="31"/>
      <c r="E83" s="278"/>
      <c r="F83" s="29"/>
    </row>
    <row r="84" spans="1:6" ht="38.25" customHeight="1">
      <c r="A84" s="250">
        <f>+A81+1</f>
        <v>9</v>
      </c>
      <c r="B84" s="44" t="s">
        <v>35</v>
      </c>
      <c r="C84" s="4"/>
      <c r="D84" s="31"/>
      <c r="E84" s="278"/>
      <c r="F84" s="4"/>
    </row>
    <row r="85" spans="1:6">
      <c r="A85" s="251"/>
      <c r="C85" s="4" t="s">
        <v>33</v>
      </c>
      <c r="D85" s="31">
        <f>350*5</f>
        <v>1750</v>
      </c>
      <c r="E85" s="278">
        <v>0</v>
      </c>
      <c r="F85" s="5">
        <f>+D85*E85</f>
        <v>0</v>
      </c>
    </row>
    <row r="86" spans="1:6">
      <c r="A86" s="251"/>
      <c r="C86" s="4"/>
      <c r="D86" s="31"/>
      <c r="E86" s="278"/>
    </row>
    <row r="87" spans="1:6" ht="26.4">
      <c r="A87" s="250">
        <f>+A84+1</f>
        <v>10</v>
      </c>
      <c r="B87" s="44" t="s">
        <v>36</v>
      </c>
      <c r="C87" s="4"/>
      <c r="D87" s="31"/>
      <c r="E87" s="278"/>
      <c r="F87" s="4"/>
    </row>
    <row r="88" spans="1:6" ht="13.8" thickBot="1">
      <c r="A88" s="251"/>
      <c r="B88" s="183"/>
      <c r="C88" s="185" t="s">
        <v>15</v>
      </c>
      <c r="D88" s="188">
        <v>1</v>
      </c>
      <c r="E88" s="279">
        <v>0</v>
      </c>
      <c r="F88" s="186">
        <f>+D88*E88</f>
        <v>0</v>
      </c>
    </row>
    <row r="89" spans="1:6" ht="13.8" thickBot="1">
      <c r="A89" s="251"/>
      <c r="D89" s="31"/>
      <c r="E89" s="278"/>
      <c r="F89" s="182">
        <f>SUM(F59:F88)</f>
        <v>0</v>
      </c>
    </row>
    <row r="90" spans="1:6" ht="13.8" thickTop="1">
      <c r="A90" s="251"/>
      <c r="D90" s="31"/>
      <c r="E90" s="278"/>
      <c r="F90" s="29"/>
    </row>
    <row r="91" spans="1:6">
      <c r="A91" s="251"/>
      <c r="D91" s="31"/>
      <c r="E91" s="278"/>
      <c r="F91" s="29"/>
    </row>
    <row r="92" spans="1:6">
      <c r="A92" s="251"/>
      <c r="D92" s="31"/>
      <c r="E92" s="278"/>
      <c r="F92" s="29"/>
    </row>
    <row r="93" spans="1:6" ht="26.4">
      <c r="A93" s="169" t="s">
        <v>38</v>
      </c>
      <c r="B93" s="168" t="s">
        <v>39</v>
      </c>
      <c r="C93" s="164" t="s">
        <v>92</v>
      </c>
      <c r="D93" s="165" t="s">
        <v>93</v>
      </c>
      <c r="E93" s="166" t="s">
        <v>94</v>
      </c>
      <c r="F93" s="164" t="s">
        <v>95</v>
      </c>
    </row>
    <row r="94" spans="1:6">
      <c r="A94" s="249"/>
      <c r="B94" s="45"/>
      <c r="C94" s="6"/>
      <c r="D94" s="31"/>
      <c r="E94" s="278"/>
    </row>
    <row r="95" spans="1:6" ht="26.4">
      <c r="A95" s="250">
        <v>1</v>
      </c>
      <c r="B95" s="34" t="s">
        <v>40</v>
      </c>
      <c r="C95" s="34"/>
      <c r="E95" s="281"/>
    </row>
    <row r="96" spans="1:6">
      <c r="A96" s="251"/>
      <c r="C96" s="2" t="s">
        <v>13</v>
      </c>
      <c r="D96" s="37">
        <v>250</v>
      </c>
      <c r="E96" s="278">
        <v>0</v>
      </c>
      <c r="F96" s="5">
        <f>+D96*E96</f>
        <v>0</v>
      </c>
    </row>
    <row r="97" spans="1:9">
      <c r="A97" s="251"/>
      <c r="D97" s="37"/>
      <c r="E97" s="278"/>
    </row>
    <row r="98" spans="1:9" ht="52.8">
      <c r="A98" s="250">
        <f>+A95+1</f>
        <v>2</v>
      </c>
      <c r="B98" s="34" t="s">
        <v>41</v>
      </c>
      <c r="C98" s="34"/>
      <c r="E98" s="278"/>
    </row>
    <row r="99" spans="1:9">
      <c r="A99" s="250"/>
      <c r="B99" s="46">
        <f>+D96*2.5</f>
        <v>625</v>
      </c>
      <c r="C99" s="34"/>
      <c r="E99" s="278"/>
    </row>
    <row r="100" spans="1:9">
      <c r="A100" s="251"/>
      <c r="B100" s="2" t="s">
        <v>78</v>
      </c>
      <c r="C100" s="2" t="s">
        <v>28</v>
      </c>
      <c r="D100" s="46">
        <f>+B99*0.7</f>
        <v>437.5</v>
      </c>
      <c r="E100" s="278">
        <v>0</v>
      </c>
      <c r="F100" s="5">
        <f>+D100*E100</f>
        <v>0</v>
      </c>
      <c r="I100" s="5"/>
    </row>
    <row r="101" spans="1:9">
      <c r="A101" s="251"/>
      <c r="B101" s="2" t="s">
        <v>79</v>
      </c>
      <c r="C101" s="2" t="s">
        <v>28</v>
      </c>
      <c r="D101" s="84">
        <f>+B99*0.3</f>
        <v>187.5</v>
      </c>
      <c r="E101" s="278">
        <v>0</v>
      </c>
      <c r="F101" s="5">
        <f>+D101*E101</f>
        <v>0</v>
      </c>
      <c r="I101" s="5"/>
    </row>
    <row r="102" spans="1:9">
      <c r="A102" s="251"/>
      <c r="D102" s="31"/>
      <c r="E102" s="278"/>
    </row>
    <row r="103" spans="1:9" ht="58.5" customHeight="1">
      <c r="A103" s="250">
        <f>+A98+1</f>
        <v>3</v>
      </c>
      <c r="B103" s="34" t="s">
        <v>266</v>
      </c>
      <c r="C103" s="34"/>
      <c r="D103" s="27"/>
      <c r="E103" s="278"/>
    </row>
    <row r="104" spans="1:9">
      <c r="A104" s="251"/>
      <c r="B104" s="2" t="s">
        <v>42</v>
      </c>
      <c r="C104" s="2" t="s">
        <v>28</v>
      </c>
      <c r="D104" s="31">
        <v>10</v>
      </c>
      <c r="E104" s="278">
        <v>0</v>
      </c>
      <c r="F104" s="5">
        <f>+D104*E104</f>
        <v>0</v>
      </c>
    </row>
    <row r="105" spans="1:9">
      <c r="A105" s="251"/>
      <c r="D105" s="31"/>
      <c r="E105" s="278"/>
    </row>
    <row r="106" spans="1:9" ht="26.4">
      <c r="A106" s="250">
        <f>+A103+1</f>
        <v>4</v>
      </c>
      <c r="B106" s="34" t="s">
        <v>268</v>
      </c>
      <c r="C106" s="34"/>
      <c r="D106" s="47"/>
      <c r="E106" s="278"/>
    </row>
    <row r="107" spans="1:9" ht="12" customHeight="1">
      <c r="A107" s="253"/>
      <c r="B107" s="48"/>
      <c r="C107" s="48" t="s">
        <v>33</v>
      </c>
      <c r="D107" s="38">
        <f>+D96*0.8</f>
        <v>200</v>
      </c>
      <c r="E107" s="278">
        <v>0</v>
      </c>
      <c r="F107" s="5">
        <f>+D107*E107</f>
        <v>0</v>
      </c>
      <c r="G107" s="49"/>
    </row>
    <row r="108" spans="1:9" ht="12" customHeight="1">
      <c r="A108" s="253"/>
      <c r="B108" s="48"/>
      <c r="C108" s="48"/>
      <c r="D108" s="38"/>
      <c r="E108" s="278"/>
      <c r="G108" s="49"/>
    </row>
    <row r="109" spans="1:9" ht="39.75" customHeight="1">
      <c r="A109" s="250">
        <f>+A106+1</f>
        <v>5</v>
      </c>
      <c r="B109" s="34" t="s">
        <v>269</v>
      </c>
      <c r="C109" s="34"/>
      <c r="E109" s="278"/>
    </row>
    <row r="110" spans="1:9">
      <c r="A110" s="251"/>
      <c r="C110" s="2" t="s">
        <v>28</v>
      </c>
      <c r="D110" s="31">
        <f>+D96*0.3</f>
        <v>75</v>
      </c>
      <c r="E110" s="278">
        <v>0</v>
      </c>
      <c r="F110" s="5">
        <f>+D110*E110</f>
        <v>0</v>
      </c>
      <c r="I110" s="5"/>
    </row>
    <row r="111" spans="1:9" ht="12" customHeight="1">
      <c r="A111" s="253"/>
      <c r="B111" s="48"/>
      <c r="C111" s="48"/>
      <c r="D111" s="38"/>
      <c r="E111" s="278"/>
      <c r="G111" s="49"/>
    </row>
    <row r="112" spans="1:9" ht="29.25" customHeight="1">
      <c r="A112" s="250">
        <f>+A109+1</f>
        <v>6</v>
      </c>
      <c r="B112" s="34" t="s">
        <v>43</v>
      </c>
      <c r="C112" s="34"/>
      <c r="E112" s="278"/>
    </row>
    <row r="113" spans="1:12">
      <c r="A113" s="251"/>
      <c r="C113" s="2" t="s">
        <v>28</v>
      </c>
      <c r="D113" s="31">
        <v>2</v>
      </c>
      <c r="E113" s="278">
        <v>0</v>
      </c>
      <c r="F113" s="5">
        <f>+D113*E113</f>
        <v>0</v>
      </c>
      <c r="I113" s="5"/>
      <c r="L113" s="50"/>
    </row>
    <row r="114" spans="1:12" ht="12" customHeight="1">
      <c r="A114" s="253"/>
      <c r="B114" s="48"/>
      <c r="C114" s="48"/>
      <c r="D114" s="38"/>
      <c r="E114" s="278"/>
      <c r="G114" s="49"/>
    </row>
    <row r="115" spans="1:12" ht="51.75" customHeight="1">
      <c r="A115" s="250">
        <f>+A112+1</f>
        <v>7</v>
      </c>
      <c r="B115" s="34" t="s">
        <v>44</v>
      </c>
      <c r="C115" s="34"/>
      <c r="E115" s="278"/>
    </row>
    <row r="116" spans="1:12">
      <c r="A116" s="251"/>
      <c r="C116" s="2" t="s">
        <v>28</v>
      </c>
      <c r="D116" s="31">
        <f>+D96*1.8</f>
        <v>450</v>
      </c>
      <c r="E116" s="278">
        <v>0</v>
      </c>
      <c r="F116" s="5">
        <f>+D116*E116</f>
        <v>0</v>
      </c>
      <c r="I116" s="5"/>
    </row>
    <row r="117" spans="1:12">
      <c r="A117" s="253"/>
      <c r="B117" s="51"/>
      <c r="C117" s="51"/>
      <c r="D117" s="47"/>
      <c r="E117" s="278"/>
      <c r="G117" s="49"/>
    </row>
    <row r="118" spans="1:12" ht="79.2">
      <c r="A118" s="250">
        <f>+A115+1</f>
        <v>8</v>
      </c>
      <c r="B118" s="85" t="s">
        <v>80</v>
      </c>
      <c r="C118" s="34"/>
      <c r="E118" s="278"/>
    </row>
    <row r="119" spans="1:12">
      <c r="A119" s="251"/>
      <c r="B119" s="2" t="s">
        <v>45</v>
      </c>
      <c r="C119" s="2" t="s">
        <v>13</v>
      </c>
      <c r="D119" s="31">
        <v>50</v>
      </c>
      <c r="E119" s="278">
        <v>0</v>
      </c>
      <c r="F119" s="5">
        <f>+D119*E119</f>
        <v>0</v>
      </c>
      <c r="G119"/>
      <c r="I119" s="18"/>
      <c r="K119" s="52"/>
      <c r="L119" s="18"/>
    </row>
    <row r="120" spans="1:12">
      <c r="A120" s="251"/>
      <c r="B120" s="2" t="s">
        <v>46</v>
      </c>
      <c r="C120" s="2" t="s">
        <v>13</v>
      </c>
      <c r="D120" s="31">
        <v>246</v>
      </c>
      <c r="E120" s="278">
        <v>0</v>
      </c>
      <c r="F120" s="5">
        <f>+D120*E120</f>
        <v>0</v>
      </c>
      <c r="G120" s="75"/>
      <c r="I120" s="18"/>
      <c r="L120" s="18"/>
    </row>
    <row r="121" spans="1:12">
      <c r="A121" s="251"/>
      <c r="D121" s="31"/>
      <c r="E121" s="278"/>
      <c r="G121"/>
      <c r="I121" s="18"/>
      <c r="K121" s="18"/>
      <c r="L121" s="18"/>
    </row>
    <row r="122" spans="1:12" ht="104.25" customHeight="1">
      <c r="A122" s="250">
        <f>+A118+1</f>
        <v>9</v>
      </c>
      <c r="B122" s="34" t="s">
        <v>214</v>
      </c>
      <c r="C122" s="34"/>
      <c r="E122" s="278"/>
    </row>
    <row r="123" spans="1:12">
      <c r="A123" s="251"/>
      <c r="B123" s="2" t="s">
        <v>47</v>
      </c>
      <c r="C123" s="2" t="s">
        <v>15</v>
      </c>
      <c r="D123" s="31">
        <v>2</v>
      </c>
      <c r="E123" s="278">
        <v>0</v>
      </c>
      <c r="F123" s="5">
        <f>+D123*E123</f>
        <v>0</v>
      </c>
      <c r="G123"/>
    </row>
    <row r="124" spans="1:12" ht="15" customHeight="1">
      <c r="A124" s="251"/>
      <c r="B124" s="2" t="s">
        <v>48</v>
      </c>
      <c r="C124" s="2" t="s">
        <v>15</v>
      </c>
      <c r="D124" s="31">
        <v>7</v>
      </c>
      <c r="E124" s="278">
        <v>0</v>
      </c>
      <c r="F124" s="5">
        <f>+D124*E124</f>
        <v>0</v>
      </c>
      <c r="G124"/>
    </row>
    <row r="125" spans="1:12">
      <c r="A125" s="251"/>
      <c r="D125" s="31"/>
      <c r="E125" s="278"/>
      <c r="G125"/>
    </row>
    <row r="126" spans="1:12" ht="26.4">
      <c r="A126" s="250">
        <f>+A122+1</f>
        <v>10</v>
      </c>
      <c r="B126" s="34" t="s">
        <v>270</v>
      </c>
      <c r="C126" s="34"/>
      <c r="E126" s="278"/>
    </row>
    <row r="127" spans="1:12">
      <c r="A127" s="251"/>
      <c r="B127" s="2" t="s">
        <v>49</v>
      </c>
      <c r="C127" s="2" t="s">
        <v>13</v>
      </c>
      <c r="D127" s="31">
        <v>296</v>
      </c>
      <c r="E127" s="278">
        <v>0</v>
      </c>
      <c r="F127" s="5">
        <f>+D127*E127</f>
        <v>0</v>
      </c>
      <c r="G127"/>
    </row>
    <row r="128" spans="1:12">
      <c r="A128" s="251"/>
      <c r="B128" s="2" t="s">
        <v>50</v>
      </c>
      <c r="C128" s="2" t="s">
        <v>51</v>
      </c>
      <c r="D128" s="31">
        <f>SUM(D123:D124)</f>
        <v>9</v>
      </c>
      <c r="E128" s="278">
        <v>0</v>
      </c>
      <c r="F128" s="5">
        <f>+D128*E128</f>
        <v>0</v>
      </c>
      <c r="G128"/>
    </row>
    <row r="129" spans="1:9">
      <c r="A129" s="251"/>
      <c r="D129" s="31"/>
      <c r="E129" s="278"/>
      <c r="G129"/>
    </row>
    <row r="130" spans="1:9" ht="39.6">
      <c r="A130" s="250">
        <f>+A126+1</f>
        <v>11</v>
      </c>
      <c r="B130" s="34" t="s">
        <v>271</v>
      </c>
      <c r="C130" s="34"/>
      <c r="E130" s="278"/>
    </row>
    <row r="131" spans="1:9" ht="13.8" thickBot="1">
      <c r="A131" s="251"/>
      <c r="B131" s="185"/>
      <c r="C131" s="183" t="s">
        <v>13</v>
      </c>
      <c r="D131" s="188">
        <f>+D96</f>
        <v>250</v>
      </c>
      <c r="E131" s="279">
        <v>0</v>
      </c>
      <c r="F131" s="186">
        <f>+D131*E131</f>
        <v>0</v>
      </c>
      <c r="G131"/>
    </row>
    <row r="132" spans="1:9" ht="13.8" thickBot="1">
      <c r="A132" s="251"/>
      <c r="D132" s="31"/>
      <c r="E132" s="278"/>
      <c r="F132" s="182">
        <f>SUM(F96:F131)</f>
        <v>0</v>
      </c>
      <c r="G132"/>
    </row>
    <row r="133" spans="1:9" ht="13.8" thickTop="1">
      <c r="A133" s="251"/>
      <c r="D133" s="31"/>
      <c r="E133" s="278"/>
      <c r="G133"/>
    </row>
    <row r="134" spans="1:9">
      <c r="A134" s="249"/>
      <c r="B134" s="45"/>
      <c r="C134" s="6"/>
      <c r="D134" s="31"/>
      <c r="E134" s="278"/>
    </row>
    <row r="135" spans="1:9">
      <c r="A135" s="251"/>
      <c r="D135" s="31"/>
      <c r="E135" s="278"/>
      <c r="G135"/>
    </row>
    <row r="136" spans="1:9" ht="26.4">
      <c r="A136" s="169" t="s">
        <v>52</v>
      </c>
      <c r="B136" s="170" t="s">
        <v>53</v>
      </c>
      <c r="C136" s="164" t="s">
        <v>92</v>
      </c>
      <c r="D136" s="165" t="s">
        <v>93</v>
      </c>
      <c r="E136" s="166" t="s">
        <v>94</v>
      </c>
      <c r="F136" s="164" t="s">
        <v>95</v>
      </c>
    </row>
    <row r="137" spans="1:9">
      <c r="A137" s="249"/>
      <c r="B137" s="6"/>
      <c r="C137" s="6"/>
      <c r="D137" s="31"/>
      <c r="E137" s="278"/>
    </row>
    <row r="138" spans="1:9" ht="26.4">
      <c r="A138" s="250">
        <v>1</v>
      </c>
      <c r="B138" s="34" t="s">
        <v>267</v>
      </c>
      <c r="C138" s="34"/>
      <c r="E138" s="281"/>
    </row>
    <row r="139" spans="1:9">
      <c r="A139" s="251"/>
      <c r="C139" s="2" t="s">
        <v>13</v>
      </c>
      <c r="D139" s="37">
        <v>310</v>
      </c>
      <c r="E139" s="278">
        <v>0</v>
      </c>
      <c r="F139" s="5">
        <f>+D139*E139</f>
        <v>0</v>
      </c>
    </row>
    <row r="140" spans="1:9">
      <c r="A140" s="251"/>
      <c r="D140" s="37"/>
      <c r="E140" s="278"/>
    </row>
    <row r="141" spans="1:9" ht="39.6">
      <c r="A141" s="250">
        <f>+A138+1</f>
        <v>2</v>
      </c>
      <c r="B141" s="34" t="s">
        <v>249</v>
      </c>
      <c r="C141" s="34"/>
      <c r="E141" s="278"/>
    </row>
    <row r="142" spans="1:9">
      <c r="A142" s="250"/>
      <c r="B142" s="46">
        <f>320*10.5</f>
        <v>3360</v>
      </c>
      <c r="C142" s="34"/>
      <c r="E142" s="278"/>
    </row>
    <row r="143" spans="1:9">
      <c r="A143" s="251"/>
      <c r="B143" s="2" t="s">
        <v>84</v>
      </c>
      <c r="C143" s="2" t="s">
        <v>28</v>
      </c>
      <c r="D143" s="46">
        <f>+B142*0.7</f>
        <v>2352</v>
      </c>
      <c r="E143" s="278">
        <v>0</v>
      </c>
      <c r="F143" s="5">
        <f>+D143*E143</f>
        <v>0</v>
      </c>
      <c r="I143" s="5"/>
    </row>
    <row r="144" spans="1:9">
      <c r="A144" s="251"/>
      <c r="B144" s="2" t="s">
        <v>86</v>
      </c>
      <c r="C144" s="2" t="s">
        <v>28</v>
      </c>
      <c r="D144" s="46">
        <f>+B142*0.3</f>
        <v>1008</v>
      </c>
      <c r="E144" s="278">
        <v>0</v>
      </c>
      <c r="F144" s="5">
        <f>+D144*E144</f>
        <v>0</v>
      </c>
      <c r="I144" s="5"/>
    </row>
    <row r="145" spans="1:9">
      <c r="A145" s="251"/>
      <c r="D145" s="31"/>
      <c r="E145" s="278"/>
    </row>
    <row r="146" spans="1:9" ht="58.5" customHeight="1">
      <c r="A146" s="250">
        <f>+A141+1</f>
        <v>3</v>
      </c>
      <c r="B146" s="34" t="s">
        <v>266</v>
      </c>
      <c r="C146" s="34"/>
      <c r="D146" s="27"/>
      <c r="E146" s="278"/>
    </row>
    <row r="147" spans="1:9">
      <c r="A147" s="251"/>
      <c r="B147" s="2" t="s">
        <v>85</v>
      </c>
      <c r="C147" s="2" t="s">
        <v>28</v>
      </c>
      <c r="D147" s="31">
        <v>20</v>
      </c>
      <c r="E147" s="278">
        <v>0</v>
      </c>
      <c r="F147" s="5">
        <f>+D147*E147</f>
        <v>0</v>
      </c>
    </row>
    <row r="148" spans="1:9">
      <c r="A148" s="251"/>
      <c r="D148" s="31"/>
      <c r="E148" s="278"/>
    </row>
    <row r="149" spans="1:9" ht="63.75" customHeight="1">
      <c r="A149" s="254">
        <f>+A146+1</f>
        <v>4</v>
      </c>
      <c r="B149" s="224" t="s">
        <v>265</v>
      </c>
      <c r="C149" s="225"/>
      <c r="D149" s="226"/>
      <c r="E149" s="282"/>
      <c r="F149" s="227"/>
    </row>
    <row r="150" spans="1:9">
      <c r="A150" s="255"/>
      <c r="B150" s="228"/>
      <c r="C150" s="228" t="s">
        <v>33</v>
      </c>
      <c r="D150" s="229">
        <v>2140</v>
      </c>
      <c r="E150" s="282">
        <v>0</v>
      </c>
      <c r="F150" s="227">
        <f>+D150*E150</f>
        <v>0</v>
      </c>
    </row>
    <row r="151" spans="1:9">
      <c r="A151" s="251"/>
      <c r="D151" s="31"/>
      <c r="E151" s="278"/>
      <c r="G151" s="49"/>
    </row>
    <row r="152" spans="1:9" ht="26.4">
      <c r="A152" s="250">
        <f>+A149+1</f>
        <v>5</v>
      </c>
      <c r="B152" s="34" t="s">
        <v>268</v>
      </c>
      <c r="C152" s="34"/>
      <c r="D152" s="47"/>
      <c r="E152" s="278"/>
      <c r="G152" s="49"/>
    </row>
    <row r="153" spans="1:9" ht="12" customHeight="1">
      <c r="A153" s="253"/>
      <c r="B153" s="48"/>
      <c r="C153" s="48" t="s">
        <v>33</v>
      </c>
      <c r="D153" s="38">
        <f>320*1.5</f>
        <v>480</v>
      </c>
      <c r="E153" s="278">
        <v>0</v>
      </c>
      <c r="F153" s="5">
        <f>+D153*E153</f>
        <v>0</v>
      </c>
    </row>
    <row r="154" spans="1:9" ht="12" customHeight="1">
      <c r="A154" s="253"/>
      <c r="B154" s="48"/>
      <c r="C154" s="48"/>
      <c r="D154" s="38"/>
      <c r="E154" s="278"/>
      <c r="I154" s="5"/>
    </row>
    <row r="155" spans="1:9" ht="43.95" customHeight="1">
      <c r="A155" s="250">
        <f>+A152+1</f>
        <v>6</v>
      </c>
      <c r="B155" s="34" t="s">
        <v>269</v>
      </c>
      <c r="C155" s="34"/>
      <c r="E155" s="278"/>
      <c r="I155" s="5"/>
    </row>
    <row r="156" spans="1:9">
      <c r="A156" s="251"/>
      <c r="C156" s="2" t="s">
        <v>28</v>
      </c>
      <c r="D156" s="31">
        <v>60</v>
      </c>
      <c r="E156" s="278">
        <v>0</v>
      </c>
      <c r="F156" s="5">
        <f>+D156*E156</f>
        <v>0</v>
      </c>
    </row>
    <row r="157" spans="1:9">
      <c r="A157" s="251"/>
      <c r="D157" s="31"/>
      <c r="E157" s="278"/>
      <c r="I157" s="5"/>
    </row>
    <row r="158" spans="1:9" ht="30.75" customHeight="1">
      <c r="A158" s="250">
        <f>+A155+1</f>
        <v>7</v>
      </c>
      <c r="B158" s="34" t="s">
        <v>272</v>
      </c>
      <c r="C158" s="34"/>
      <c r="E158" s="278"/>
      <c r="G158" s="49"/>
    </row>
    <row r="159" spans="1:9">
      <c r="A159" s="251"/>
      <c r="C159" s="2" t="s">
        <v>28</v>
      </c>
      <c r="D159" s="31">
        <v>200</v>
      </c>
      <c r="E159" s="278">
        <v>0</v>
      </c>
      <c r="F159" s="5">
        <f>+D159*E159</f>
        <v>0</v>
      </c>
    </row>
    <row r="160" spans="1:9" ht="12" customHeight="1">
      <c r="A160" s="253"/>
      <c r="B160" s="48"/>
      <c r="C160" s="48"/>
      <c r="D160" s="38"/>
      <c r="E160" s="278"/>
      <c r="I160" s="5"/>
    </row>
    <row r="161" spans="1:12" ht="52.5" customHeight="1">
      <c r="A161" s="250">
        <f>+A158+1</f>
        <v>8</v>
      </c>
      <c r="B161" s="34" t="s">
        <v>44</v>
      </c>
      <c r="C161" s="34"/>
      <c r="E161" s="278"/>
      <c r="G161" s="49"/>
    </row>
    <row r="162" spans="1:12">
      <c r="A162" s="251"/>
      <c r="C162" s="2" t="s">
        <v>28</v>
      </c>
      <c r="D162" s="31">
        <f>+D143-D156-D159-300</f>
        <v>1792</v>
      </c>
      <c r="E162" s="278">
        <v>0</v>
      </c>
      <c r="F162" s="5">
        <f>+D162*E162</f>
        <v>0</v>
      </c>
    </row>
    <row r="163" spans="1:12">
      <c r="A163" s="253"/>
      <c r="B163" s="51"/>
      <c r="C163" s="51"/>
      <c r="D163" s="47"/>
      <c r="E163" s="278"/>
      <c r="G163"/>
      <c r="I163" s="18"/>
    </row>
    <row r="164" spans="1:12" ht="79.2">
      <c r="A164" s="250">
        <f>+A161+1</f>
        <v>9</v>
      </c>
      <c r="B164" s="85" t="s">
        <v>83</v>
      </c>
      <c r="C164" s="34"/>
      <c r="E164" s="278"/>
      <c r="G164"/>
      <c r="I164" s="18"/>
    </row>
    <row r="165" spans="1:12">
      <c r="A165" s="251"/>
      <c r="B165" s="2" t="s">
        <v>54</v>
      </c>
      <c r="C165" s="2" t="s">
        <v>13</v>
      </c>
      <c r="D165" s="31">
        <v>70</v>
      </c>
      <c r="E165" s="278">
        <v>0</v>
      </c>
      <c r="F165" s="5">
        <f>+D165*E165</f>
        <v>0</v>
      </c>
      <c r="G165"/>
      <c r="I165" s="18"/>
    </row>
    <row r="166" spans="1:12">
      <c r="A166" s="251"/>
      <c r="B166" s="2" t="s">
        <v>55</v>
      </c>
      <c r="C166" s="2" t="s">
        <v>13</v>
      </c>
      <c r="D166" s="31">
        <v>30</v>
      </c>
      <c r="E166" s="278">
        <v>0</v>
      </c>
      <c r="F166" s="5">
        <f>+D166*E166</f>
        <v>0</v>
      </c>
      <c r="G166"/>
      <c r="I166" s="18"/>
    </row>
    <row r="167" spans="1:12">
      <c r="A167" s="251"/>
      <c r="B167" s="2" t="s">
        <v>56</v>
      </c>
      <c r="C167" s="2" t="s">
        <v>13</v>
      </c>
      <c r="D167" s="31">
        <v>60</v>
      </c>
      <c r="E167" s="278">
        <v>0</v>
      </c>
      <c r="F167" s="5">
        <f>+D167*E167</f>
        <v>0</v>
      </c>
      <c r="G167"/>
      <c r="I167" s="18"/>
    </row>
    <row r="168" spans="1:12">
      <c r="A168" s="251"/>
      <c r="B168" s="2" t="s">
        <v>57</v>
      </c>
      <c r="C168" s="2" t="s">
        <v>13</v>
      </c>
      <c r="D168" s="31">
        <v>148</v>
      </c>
      <c r="E168" s="278">
        <v>0</v>
      </c>
      <c r="F168" s="5">
        <f>+D168*E168</f>
        <v>0</v>
      </c>
      <c r="G168"/>
      <c r="I168" s="18"/>
      <c r="K168" s="18"/>
      <c r="L168" s="18"/>
    </row>
    <row r="169" spans="1:12">
      <c r="A169" s="251"/>
      <c r="B169" s="2" t="s">
        <v>58</v>
      </c>
      <c r="C169" s="2" t="s">
        <v>13</v>
      </c>
      <c r="D169" s="31">
        <v>99</v>
      </c>
      <c r="E169" s="278">
        <v>0</v>
      </c>
      <c r="F169" s="5">
        <f>+D169*E169</f>
        <v>0</v>
      </c>
    </row>
    <row r="170" spans="1:12">
      <c r="A170" s="251"/>
      <c r="D170" s="31"/>
      <c r="E170" s="278"/>
    </row>
    <row r="171" spans="1:12" ht="98.25" customHeight="1">
      <c r="A171" s="250">
        <f>+A164+1</f>
        <v>10</v>
      </c>
      <c r="B171" s="34" t="s">
        <v>219</v>
      </c>
      <c r="C171" s="34"/>
      <c r="E171" s="278"/>
      <c r="G171"/>
    </row>
    <row r="172" spans="1:12" ht="27" customHeight="1">
      <c r="A172" s="250"/>
      <c r="B172" s="34" t="s">
        <v>220</v>
      </c>
      <c r="C172" s="230" t="s">
        <v>15</v>
      </c>
      <c r="D172" s="231">
        <v>2</v>
      </c>
      <c r="E172" s="283">
        <v>0</v>
      </c>
      <c r="F172" s="232">
        <f>+D172*E172</f>
        <v>0</v>
      </c>
      <c r="G172"/>
      <c r="I172" s="18"/>
      <c r="L172" s="18"/>
    </row>
    <row r="173" spans="1:12">
      <c r="A173" s="251"/>
      <c r="E173" s="281"/>
    </row>
    <row r="174" spans="1:12">
      <c r="A174" s="251"/>
      <c r="D174" s="31"/>
      <c r="E174" s="278"/>
      <c r="G174"/>
    </row>
    <row r="175" spans="1:12" ht="39.6">
      <c r="A175" s="250">
        <f>+A171+1</f>
        <v>11</v>
      </c>
      <c r="B175" s="34" t="s">
        <v>82</v>
      </c>
      <c r="C175" s="34"/>
      <c r="E175" s="278"/>
      <c r="G175"/>
    </row>
    <row r="176" spans="1:12">
      <c r="A176" s="251"/>
      <c r="B176" s="2" t="s">
        <v>59</v>
      </c>
      <c r="C176" s="2" t="s">
        <v>51</v>
      </c>
      <c r="D176" s="31">
        <v>9</v>
      </c>
      <c r="E176" s="278">
        <v>0</v>
      </c>
      <c r="F176" s="5">
        <f>+D176*E176</f>
        <v>0</v>
      </c>
      <c r="G176"/>
    </row>
    <row r="177" spans="1:7">
      <c r="A177" s="251"/>
      <c r="B177" s="2" t="s">
        <v>60</v>
      </c>
      <c r="D177" s="31"/>
      <c r="E177" s="278"/>
    </row>
    <row r="178" spans="1:7">
      <c r="A178" s="251"/>
      <c r="D178" s="31"/>
      <c r="E178" s="278"/>
      <c r="G178"/>
    </row>
    <row r="179" spans="1:7" ht="108.75" customHeight="1">
      <c r="A179" s="250">
        <f>+A175+1</f>
        <v>12</v>
      </c>
      <c r="B179" s="34" t="s">
        <v>81</v>
      </c>
      <c r="C179" s="34"/>
      <c r="E179" s="278"/>
      <c r="G179"/>
    </row>
    <row r="180" spans="1:7">
      <c r="A180" s="251"/>
      <c r="B180" s="2" t="s">
        <v>215</v>
      </c>
      <c r="C180" s="2" t="s">
        <v>51</v>
      </c>
      <c r="D180" s="31">
        <v>2</v>
      </c>
      <c r="E180" s="278">
        <v>0</v>
      </c>
      <c r="F180" s="5">
        <f>+D180*E180</f>
        <v>0</v>
      </c>
      <c r="G180"/>
    </row>
    <row r="181" spans="1:7">
      <c r="A181" s="251"/>
      <c r="B181" s="2" t="s">
        <v>216</v>
      </c>
      <c r="C181" s="2" t="s">
        <v>51</v>
      </c>
      <c r="D181" s="31">
        <v>2</v>
      </c>
      <c r="E181" s="278">
        <v>0</v>
      </c>
      <c r="F181" s="5">
        <f t="shared" ref="F181:F183" si="1">+D181*E181</f>
        <v>0</v>
      </c>
      <c r="G181"/>
    </row>
    <row r="182" spans="1:7">
      <c r="A182" s="251"/>
      <c r="B182" s="2" t="s">
        <v>217</v>
      </c>
      <c r="C182" s="2" t="s">
        <v>51</v>
      </c>
      <c r="D182" s="31">
        <v>4</v>
      </c>
      <c r="E182" s="278">
        <v>0</v>
      </c>
      <c r="F182" s="5">
        <f t="shared" si="1"/>
        <v>0</v>
      </c>
      <c r="G182"/>
    </row>
    <row r="183" spans="1:7">
      <c r="A183" s="251"/>
      <c r="B183" s="2" t="s">
        <v>218</v>
      </c>
      <c r="C183" s="2" t="s">
        <v>51</v>
      </c>
      <c r="D183" s="31">
        <v>1</v>
      </c>
      <c r="E183" s="278">
        <v>0</v>
      </c>
      <c r="F183" s="5">
        <f t="shared" si="1"/>
        <v>0</v>
      </c>
    </row>
    <row r="184" spans="1:7">
      <c r="A184" s="251"/>
      <c r="D184" s="31"/>
      <c r="E184" s="278"/>
      <c r="G184"/>
    </row>
    <row r="185" spans="1:7" ht="39.75" customHeight="1">
      <c r="A185" s="250">
        <f>+A179+1</f>
        <v>13</v>
      </c>
      <c r="B185" s="34" t="s">
        <v>273</v>
      </c>
      <c r="C185" s="34"/>
      <c r="E185" s="278"/>
      <c r="G185"/>
    </row>
    <row r="186" spans="1:7">
      <c r="A186" s="251"/>
      <c r="C186" s="2" t="s">
        <v>15</v>
      </c>
      <c r="D186" s="31">
        <v>1</v>
      </c>
      <c r="E186" s="278">
        <v>0</v>
      </c>
      <c r="F186" s="5">
        <f>+D186*E186</f>
        <v>0</v>
      </c>
    </row>
    <row r="187" spans="1:7">
      <c r="A187" s="251"/>
      <c r="D187" s="31"/>
      <c r="E187" s="278"/>
      <c r="G187"/>
    </row>
    <row r="188" spans="1:7" ht="26.4">
      <c r="A188" s="250">
        <v>14</v>
      </c>
      <c r="B188" s="34" t="s">
        <v>270</v>
      </c>
      <c r="C188" s="34"/>
      <c r="E188" s="278"/>
      <c r="G188"/>
    </row>
    <row r="189" spans="1:7">
      <c r="A189" s="251"/>
      <c r="B189" s="2" t="s">
        <v>49</v>
      </c>
      <c r="C189" s="2" t="s">
        <v>13</v>
      </c>
      <c r="D189" s="31">
        <v>320</v>
      </c>
      <c r="E189" s="278">
        <v>0</v>
      </c>
      <c r="F189" s="5">
        <f>+D189*E189</f>
        <v>0</v>
      </c>
      <c r="G189"/>
    </row>
    <row r="190" spans="1:7">
      <c r="A190" s="251"/>
      <c r="B190" s="2" t="s">
        <v>50</v>
      </c>
      <c r="C190" s="2" t="s">
        <v>51</v>
      </c>
      <c r="D190" s="31">
        <v>9</v>
      </c>
      <c r="E190" s="278">
        <v>0</v>
      </c>
      <c r="F190" s="5">
        <f>+D190*E190</f>
        <v>0</v>
      </c>
    </row>
    <row r="191" spans="1:7">
      <c r="A191" s="251"/>
      <c r="D191" s="31"/>
      <c r="E191" s="278"/>
      <c r="G191"/>
    </row>
    <row r="192" spans="1:7" ht="39.6">
      <c r="A192" s="250">
        <f>+A188+1</f>
        <v>15</v>
      </c>
      <c r="B192" s="34" t="s">
        <v>274</v>
      </c>
      <c r="C192" s="34"/>
      <c r="E192" s="278"/>
      <c r="G192"/>
    </row>
    <row r="193" spans="1:7" ht="13.8" thickBot="1">
      <c r="A193" s="251"/>
      <c r="B193" s="183"/>
      <c r="C193" s="183" t="s">
        <v>13</v>
      </c>
      <c r="D193" s="188">
        <v>320</v>
      </c>
      <c r="E193" s="279">
        <v>0</v>
      </c>
      <c r="F193" s="186">
        <f>+D193*E193</f>
        <v>0</v>
      </c>
      <c r="G193"/>
    </row>
    <row r="194" spans="1:7" ht="13.8" thickBot="1">
      <c r="A194" s="251"/>
      <c r="D194" s="31"/>
      <c r="E194" s="278"/>
      <c r="F194" s="182">
        <f>SUM(F138:F193)</f>
        <v>0</v>
      </c>
      <c r="G194" s="53"/>
    </row>
    <row r="195" spans="1:7" ht="13.8" thickTop="1">
      <c r="A195" s="251"/>
      <c r="D195" s="31"/>
      <c r="E195" s="278"/>
    </row>
    <row r="196" spans="1:7">
      <c r="A196" s="253"/>
      <c r="B196" s="48"/>
      <c r="C196" s="48"/>
      <c r="D196" s="47"/>
      <c r="E196" s="278"/>
      <c r="F196" s="54"/>
    </row>
    <row r="197" spans="1:7" ht="26.4">
      <c r="A197" s="169" t="s">
        <v>144</v>
      </c>
      <c r="B197" s="170" t="s">
        <v>65</v>
      </c>
      <c r="C197" s="164" t="s">
        <v>92</v>
      </c>
      <c r="D197" s="165" t="s">
        <v>93</v>
      </c>
      <c r="E197" s="166" t="s">
        <v>94</v>
      </c>
      <c r="F197" s="164" t="s">
        <v>95</v>
      </c>
    </row>
    <row r="198" spans="1:7">
      <c r="A198" s="249"/>
      <c r="B198" s="6"/>
      <c r="C198" s="6"/>
      <c r="E198" s="278"/>
    </row>
    <row r="199" spans="1:7" ht="52.8">
      <c r="A199" s="250">
        <v>1</v>
      </c>
      <c r="B199" s="34" t="s">
        <v>275</v>
      </c>
      <c r="C199" s="4"/>
      <c r="D199" s="31"/>
      <c r="E199" s="278"/>
      <c r="F199" s="4"/>
    </row>
    <row r="200" spans="1:7">
      <c r="A200" s="251"/>
      <c r="C200" s="4" t="s">
        <v>28</v>
      </c>
      <c r="D200" s="31">
        <f>350*7*0.4+250*2*0.3</f>
        <v>1130</v>
      </c>
      <c r="E200" s="278">
        <v>0</v>
      </c>
      <c r="F200" s="5">
        <f>+D200*E200</f>
        <v>0</v>
      </c>
    </row>
    <row r="201" spans="1:7">
      <c r="A201" s="251"/>
      <c r="C201" s="5"/>
      <c r="D201" s="31"/>
      <c r="E201" s="278"/>
      <c r="F201" s="4"/>
    </row>
    <row r="202" spans="1:7" ht="26.4">
      <c r="A202" s="250">
        <f>+A199+1</f>
        <v>2</v>
      </c>
      <c r="B202" s="34" t="s">
        <v>276</v>
      </c>
      <c r="C202" s="4"/>
      <c r="D202" s="31"/>
      <c r="E202" s="278"/>
      <c r="F202" s="4"/>
    </row>
    <row r="203" spans="1:7">
      <c r="A203" s="251"/>
      <c r="C203" s="4" t="s">
        <v>33</v>
      </c>
      <c r="D203" s="31">
        <f>350*6.6+200</f>
        <v>2510</v>
      </c>
      <c r="E203" s="278">
        <v>0</v>
      </c>
      <c r="F203" s="5">
        <f>+D203*E203</f>
        <v>0</v>
      </c>
    </row>
    <row r="204" spans="1:7">
      <c r="A204" s="251"/>
      <c r="C204" s="5"/>
      <c r="D204" s="31"/>
      <c r="E204" s="278"/>
      <c r="F204" s="4"/>
    </row>
    <row r="205" spans="1:7">
      <c r="A205" s="250">
        <f>+A202+1</f>
        <v>3</v>
      </c>
      <c r="B205" s="34" t="s">
        <v>277</v>
      </c>
      <c r="C205" s="4"/>
      <c r="D205" s="31"/>
      <c r="E205" s="278"/>
      <c r="F205" s="4"/>
    </row>
    <row r="206" spans="1:7">
      <c r="A206" s="251"/>
      <c r="C206" s="5" t="s">
        <v>33</v>
      </c>
      <c r="D206" s="31">
        <f>250*1.6</f>
        <v>400</v>
      </c>
      <c r="E206" s="278">
        <v>0</v>
      </c>
      <c r="F206" s="5">
        <f>+D206*E206</f>
        <v>0</v>
      </c>
    </row>
    <row r="207" spans="1:7">
      <c r="A207" s="251"/>
      <c r="C207" s="5"/>
      <c r="D207" s="31"/>
      <c r="E207" s="278"/>
      <c r="F207" s="4"/>
    </row>
    <row r="208" spans="1:7" ht="30" customHeight="1">
      <c r="A208" s="250">
        <f>+A205+1</f>
        <v>4</v>
      </c>
      <c r="B208" s="34" t="s">
        <v>278</v>
      </c>
      <c r="C208" s="4"/>
      <c r="D208" s="31"/>
      <c r="E208" s="278"/>
      <c r="F208" s="4"/>
    </row>
    <row r="209" spans="1:11">
      <c r="A209" s="251"/>
      <c r="C209" s="5" t="s">
        <v>33</v>
      </c>
      <c r="D209" s="31">
        <v>2310</v>
      </c>
      <c r="E209" s="278">
        <v>0</v>
      </c>
      <c r="F209" s="5">
        <f>+D209*E209</f>
        <v>0</v>
      </c>
    </row>
    <row r="210" spans="1:11">
      <c r="A210" s="251"/>
      <c r="C210" s="5"/>
      <c r="D210" s="31"/>
      <c r="E210" s="278"/>
      <c r="F210" s="4"/>
    </row>
    <row r="211" spans="1:11" ht="26.4">
      <c r="A211" s="250">
        <f>+A208+1</f>
        <v>5</v>
      </c>
      <c r="B211" s="34" t="s">
        <v>279</v>
      </c>
      <c r="C211" s="4"/>
      <c r="D211" s="31"/>
      <c r="E211" s="278"/>
      <c r="F211" s="4"/>
    </row>
    <row r="212" spans="1:11">
      <c r="A212" s="251"/>
      <c r="C212" s="5" t="s">
        <v>33</v>
      </c>
      <c r="D212" s="31">
        <f>+D209</f>
        <v>2310</v>
      </c>
      <c r="E212" s="278">
        <v>0</v>
      </c>
      <c r="F212" s="5">
        <f>+D212*E212</f>
        <v>0</v>
      </c>
    </row>
    <row r="213" spans="1:11">
      <c r="A213" s="251"/>
      <c r="C213" s="5"/>
      <c r="D213" s="31"/>
      <c r="E213" s="278"/>
      <c r="F213" s="4"/>
    </row>
    <row r="214" spans="1:11" ht="30.75" customHeight="1">
      <c r="A214" s="250">
        <f>+A211+1</f>
        <v>6</v>
      </c>
      <c r="B214" s="34" t="s">
        <v>280</v>
      </c>
      <c r="C214" s="4"/>
      <c r="D214" s="31"/>
      <c r="E214" s="278"/>
      <c r="F214" s="4"/>
    </row>
    <row r="215" spans="1:11">
      <c r="A215" s="251"/>
      <c r="C215" s="5" t="s">
        <v>33</v>
      </c>
      <c r="D215" s="31">
        <f>250*1.6</f>
        <v>400</v>
      </c>
      <c r="E215" s="278">
        <v>0</v>
      </c>
      <c r="F215" s="5">
        <f>+D215*E215</f>
        <v>0</v>
      </c>
    </row>
    <row r="216" spans="1:11">
      <c r="A216" s="251"/>
      <c r="C216" s="5"/>
      <c r="D216" s="31"/>
      <c r="E216" s="278"/>
    </row>
    <row r="217" spans="1:11" ht="39.6">
      <c r="A217" s="250">
        <f>+A214+1</f>
        <v>7</v>
      </c>
      <c r="B217" s="93" t="s">
        <v>281</v>
      </c>
      <c r="C217" s="4"/>
      <c r="D217" s="31"/>
      <c r="E217" s="278"/>
      <c r="F217" s="4"/>
    </row>
    <row r="218" spans="1:11">
      <c r="A218" s="251"/>
      <c r="C218" s="5" t="s">
        <v>13</v>
      </c>
      <c r="D218" s="31">
        <f>700+50</f>
        <v>750</v>
      </c>
      <c r="E218" s="278">
        <v>0</v>
      </c>
      <c r="F218" s="5">
        <f>+D218*E218</f>
        <v>0</v>
      </c>
    </row>
    <row r="219" spans="1:11">
      <c r="A219" s="251"/>
      <c r="C219" s="5"/>
      <c r="D219" s="31"/>
      <c r="E219" s="278"/>
    </row>
    <row r="220" spans="1:11" ht="39.6">
      <c r="A220" s="250">
        <f>+A217+1</f>
        <v>8</v>
      </c>
      <c r="B220" s="93" t="s">
        <v>282</v>
      </c>
      <c r="C220" s="4"/>
      <c r="D220" s="31"/>
      <c r="E220" s="278"/>
      <c r="F220" s="4"/>
    </row>
    <row r="221" spans="1:11">
      <c r="A221" s="251"/>
      <c r="C221" s="5" t="s">
        <v>13</v>
      </c>
      <c r="D221" s="31">
        <v>250</v>
      </c>
      <c r="E221" s="278">
        <v>0</v>
      </c>
      <c r="F221" s="5">
        <f>+D221*E221</f>
        <v>0</v>
      </c>
    </row>
    <row r="222" spans="1:11" ht="15" customHeight="1">
      <c r="A222" s="251"/>
      <c r="C222" s="5"/>
      <c r="D222" s="31"/>
      <c r="E222" s="278"/>
    </row>
    <row r="223" spans="1:11" ht="39.6">
      <c r="A223" s="250">
        <f>+A220+1</f>
        <v>9</v>
      </c>
      <c r="B223" s="34" t="s">
        <v>283</v>
      </c>
      <c r="C223" s="4"/>
      <c r="D223" s="31"/>
      <c r="E223" s="278"/>
      <c r="F223" s="4"/>
    </row>
    <row r="224" spans="1:11" ht="14.25" customHeight="1">
      <c r="A224" s="251"/>
      <c r="C224" s="2" t="s">
        <v>51</v>
      </c>
      <c r="D224" s="31">
        <v>1</v>
      </c>
      <c r="E224" s="278">
        <v>0</v>
      </c>
      <c r="F224" s="5">
        <f>+D224*E224</f>
        <v>0</v>
      </c>
      <c r="K224" s="52"/>
    </row>
    <row r="225" spans="1:6" ht="14.25" customHeight="1">
      <c r="A225" s="251"/>
      <c r="D225" s="31"/>
      <c r="E225" s="278"/>
    </row>
    <row r="226" spans="1:6" ht="26.4">
      <c r="A226" s="250">
        <f>+A223+1</f>
        <v>10</v>
      </c>
      <c r="B226" s="34" t="s">
        <v>284</v>
      </c>
      <c r="C226" s="4"/>
      <c r="D226" s="31"/>
      <c r="E226" s="278"/>
      <c r="F226" s="4"/>
    </row>
    <row r="227" spans="1:6" ht="14.25" customHeight="1">
      <c r="A227" s="251"/>
      <c r="C227" s="2" t="s">
        <v>28</v>
      </c>
      <c r="D227" s="31">
        <v>10</v>
      </c>
      <c r="E227" s="278">
        <v>0</v>
      </c>
      <c r="F227" s="5">
        <f>+D227*E227</f>
        <v>0</v>
      </c>
    </row>
    <row r="228" spans="1:6" ht="14.25" customHeight="1">
      <c r="A228" s="251"/>
      <c r="D228" s="31"/>
      <c r="E228" s="278"/>
    </row>
    <row r="229" spans="1:6" ht="26.25" customHeight="1">
      <c r="A229" s="250">
        <f>+A226+1</f>
        <v>11</v>
      </c>
      <c r="B229" s="93" t="s">
        <v>285</v>
      </c>
      <c r="C229" s="4"/>
      <c r="D229" s="31"/>
      <c r="E229" s="278"/>
      <c r="F229" s="4"/>
    </row>
    <row r="230" spans="1:6">
      <c r="A230" s="251"/>
      <c r="C230" s="4" t="s">
        <v>15</v>
      </c>
      <c r="D230" s="31">
        <v>1</v>
      </c>
      <c r="E230" s="278">
        <v>0</v>
      </c>
      <c r="F230" s="5">
        <f>+D230*E230</f>
        <v>0</v>
      </c>
    </row>
    <row r="231" spans="1:6" ht="13.8" thickBot="1">
      <c r="A231" s="251"/>
      <c r="B231" s="183"/>
      <c r="C231" s="183"/>
      <c r="D231" s="188"/>
      <c r="E231" s="279"/>
      <c r="F231" s="186"/>
    </row>
    <row r="232" spans="1:6" ht="13.8" thickBot="1">
      <c r="A232" s="251"/>
      <c r="C232" s="5"/>
      <c r="D232" s="31"/>
      <c r="E232" s="278"/>
      <c r="F232" s="187">
        <f>SUM(F200:F231)</f>
        <v>0</v>
      </c>
    </row>
    <row r="233" spans="1:6" ht="13.8" thickTop="1">
      <c r="A233" s="251"/>
      <c r="C233" s="5"/>
      <c r="D233" s="31"/>
      <c r="E233" s="278"/>
      <c r="F233"/>
    </row>
    <row r="234" spans="1:6">
      <c r="A234" s="251"/>
      <c r="E234" s="281"/>
    </row>
    <row r="235" spans="1:6">
      <c r="A235" s="251"/>
      <c r="E235" s="281"/>
    </row>
    <row r="236" spans="1:6" ht="26.4">
      <c r="A236" s="169" t="s">
        <v>64</v>
      </c>
      <c r="B236" s="170" t="s">
        <v>66</v>
      </c>
      <c r="C236" s="164" t="s">
        <v>92</v>
      </c>
      <c r="D236" s="165" t="s">
        <v>93</v>
      </c>
      <c r="E236" s="166" t="s">
        <v>94</v>
      </c>
      <c r="F236" s="164" t="s">
        <v>95</v>
      </c>
    </row>
    <row r="237" spans="1:6">
      <c r="A237" s="249"/>
      <c r="B237" s="6"/>
      <c r="C237" s="6"/>
      <c r="E237" s="278"/>
    </row>
    <row r="238" spans="1:6" ht="26.4">
      <c r="A238" s="250">
        <v>1</v>
      </c>
      <c r="B238" s="55" t="s">
        <v>67</v>
      </c>
      <c r="C238" s="4"/>
      <c r="D238" s="31"/>
      <c r="E238" s="278"/>
      <c r="F238" s="4"/>
    </row>
    <row r="239" spans="1:6">
      <c r="A239" s="251"/>
      <c r="C239" s="4" t="s">
        <v>51</v>
      </c>
      <c r="D239" s="31">
        <v>5</v>
      </c>
      <c r="E239" s="278">
        <v>0</v>
      </c>
      <c r="F239" s="5">
        <f>+D239*E239</f>
        <v>0</v>
      </c>
    </row>
    <row r="240" spans="1:6">
      <c r="A240" s="251"/>
      <c r="C240" s="4"/>
      <c r="D240" s="31"/>
      <c r="E240" s="278"/>
    </row>
    <row r="241" spans="1:11" ht="39.6">
      <c r="A241" s="250">
        <f>+A238+1</f>
        <v>2</v>
      </c>
      <c r="B241" s="55" t="s">
        <v>68</v>
      </c>
      <c r="C241" s="4"/>
      <c r="D241" s="31"/>
      <c r="E241" s="278"/>
      <c r="F241" s="4"/>
    </row>
    <row r="242" spans="1:11">
      <c r="A242" s="251"/>
      <c r="C242" s="4" t="s">
        <v>51</v>
      </c>
      <c r="D242" s="31">
        <v>5</v>
      </c>
      <c r="E242" s="278">
        <v>0</v>
      </c>
      <c r="F242" s="5">
        <f>+D242*E242</f>
        <v>0</v>
      </c>
    </row>
    <row r="243" spans="1:11">
      <c r="A243" s="251"/>
      <c r="C243" s="4"/>
      <c r="D243" s="31"/>
      <c r="E243" s="278"/>
    </row>
    <row r="244" spans="1:11" ht="39.75" customHeight="1">
      <c r="A244" s="250">
        <f>+A241+1</f>
        <v>3</v>
      </c>
      <c r="B244" s="55" t="s">
        <v>69</v>
      </c>
      <c r="C244" s="4"/>
      <c r="D244" s="31"/>
      <c r="E244" s="278"/>
      <c r="F244" s="4"/>
    </row>
    <row r="245" spans="1:11">
      <c r="A245" s="251"/>
      <c r="C245" s="4" t="s">
        <v>51</v>
      </c>
      <c r="D245" s="31">
        <v>6</v>
      </c>
      <c r="E245" s="278">
        <v>0</v>
      </c>
      <c r="F245" s="5">
        <f>+D245*E245</f>
        <v>0</v>
      </c>
    </row>
    <row r="246" spans="1:11">
      <c r="A246" s="251"/>
      <c r="C246" s="4"/>
      <c r="D246" s="31"/>
      <c r="E246" s="278"/>
    </row>
    <row r="247" spans="1:11" ht="39.75" customHeight="1">
      <c r="A247" s="250">
        <f>+A244+1</f>
        <v>4</v>
      </c>
      <c r="B247" s="256" t="s">
        <v>286</v>
      </c>
      <c r="C247" s="4"/>
      <c r="D247" s="31"/>
      <c r="E247" s="278"/>
      <c r="F247" s="4"/>
    </row>
    <row r="248" spans="1:11">
      <c r="A248" s="251"/>
      <c r="C248" s="4" t="s">
        <v>51</v>
      </c>
      <c r="D248" s="31">
        <v>1</v>
      </c>
      <c r="E248" s="278">
        <v>0</v>
      </c>
      <c r="F248" s="5">
        <f>+D248*E248</f>
        <v>0</v>
      </c>
    </row>
    <row r="249" spans="1:11">
      <c r="A249" s="251"/>
      <c r="B249" s="161"/>
      <c r="C249" s="4"/>
      <c r="D249" s="31"/>
      <c r="E249" s="278"/>
    </row>
    <row r="250" spans="1:11" ht="78" customHeight="1">
      <c r="A250" s="250">
        <f>+A247+1</f>
        <v>5</v>
      </c>
      <c r="B250" s="44" t="s">
        <v>221</v>
      </c>
      <c r="C250" s="4"/>
      <c r="D250" s="31"/>
      <c r="E250" s="278"/>
      <c r="F250" s="4"/>
    </row>
    <row r="251" spans="1:11">
      <c r="A251" s="251"/>
      <c r="C251" s="4" t="s">
        <v>33</v>
      </c>
      <c r="D251" s="31">
        <v>15</v>
      </c>
      <c r="E251" s="278">
        <v>0</v>
      </c>
      <c r="F251" s="5">
        <f>+D251*E251</f>
        <v>0</v>
      </c>
      <c r="K251" s="52"/>
    </row>
    <row r="252" spans="1:11">
      <c r="A252" s="251"/>
      <c r="C252" s="4"/>
      <c r="D252" s="31"/>
      <c r="E252" s="278"/>
    </row>
    <row r="253" spans="1:11" ht="96" customHeight="1">
      <c r="A253" s="250">
        <f>+A250+1</f>
        <v>6</v>
      </c>
      <c r="B253" s="44" t="s">
        <v>222</v>
      </c>
      <c r="C253" s="4"/>
      <c r="D253" s="31"/>
      <c r="E253" s="278"/>
      <c r="F253" s="4"/>
    </row>
    <row r="254" spans="1:11">
      <c r="A254" s="251"/>
      <c r="C254" s="4" t="s">
        <v>13</v>
      </c>
      <c r="D254" s="31">
        <v>400</v>
      </c>
      <c r="E254" s="278">
        <v>0</v>
      </c>
      <c r="F254" s="5">
        <f>+D254*E254</f>
        <v>0</v>
      </c>
    </row>
    <row r="255" spans="1:11" ht="13.8" thickBot="1">
      <c r="B255" s="183"/>
      <c r="C255" s="183"/>
      <c r="D255" s="184"/>
      <c r="E255" s="284"/>
      <c r="F255" s="186"/>
    </row>
    <row r="256" spans="1:11" ht="13.8" thickBot="1">
      <c r="E256" s="281"/>
      <c r="F256" s="182">
        <f>SUM(F239:F255)</f>
        <v>0</v>
      </c>
    </row>
    <row r="257" spans="1:6" ht="13.8" thickTop="1">
      <c r="E257" s="281"/>
    </row>
    <row r="258" spans="1:6">
      <c r="E258" s="281"/>
    </row>
    <row r="259" spans="1:6">
      <c r="E259" s="281"/>
    </row>
    <row r="260" spans="1:6" ht="26.4">
      <c r="A260" s="169" t="s">
        <v>224</v>
      </c>
      <c r="B260" s="170" t="s">
        <v>70</v>
      </c>
      <c r="C260" s="164" t="s">
        <v>92</v>
      </c>
      <c r="D260" s="165" t="s">
        <v>93</v>
      </c>
      <c r="E260" s="166" t="s">
        <v>94</v>
      </c>
      <c r="F260" s="164" t="s">
        <v>95</v>
      </c>
    </row>
    <row r="261" spans="1:6">
      <c r="A261" s="249"/>
      <c r="B261" s="6"/>
      <c r="C261" s="6"/>
      <c r="E261" s="278"/>
    </row>
    <row r="262" spans="1:6" ht="26.4">
      <c r="A262" s="250">
        <v>1</v>
      </c>
      <c r="B262" s="159" t="s">
        <v>246</v>
      </c>
      <c r="C262" s="4"/>
      <c r="D262" s="31"/>
      <c r="E262" s="278"/>
      <c r="F262" s="4"/>
    </row>
    <row r="263" spans="1:6">
      <c r="A263" s="251"/>
      <c r="B263" s="122"/>
      <c r="C263" s="4" t="s">
        <v>71</v>
      </c>
      <c r="D263" s="31">
        <v>4</v>
      </c>
      <c r="E263" s="278">
        <v>0</v>
      </c>
      <c r="F263" s="5">
        <f>+D263*E263</f>
        <v>0</v>
      </c>
    </row>
    <row r="264" spans="1:6">
      <c r="E264" s="281"/>
    </row>
    <row r="265" spans="1:6" ht="39.6">
      <c r="A265" s="250">
        <f>+A262+1</f>
        <v>2</v>
      </c>
      <c r="B265" s="34" t="s">
        <v>72</v>
      </c>
      <c r="E265" s="281"/>
    </row>
    <row r="266" spans="1:6">
      <c r="A266" s="251"/>
      <c r="B266" s="2" t="s">
        <v>73</v>
      </c>
      <c r="C266" s="2" t="s">
        <v>13</v>
      </c>
      <c r="D266" s="31">
        <v>350</v>
      </c>
      <c r="E266" s="278">
        <v>0</v>
      </c>
      <c r="F266" s="5">
        <f>+D266*E266</f>
        <v>0</v>
      </c>
    </row>
    <row r="267" spans="1:6">
      <c r="A267" s="251"/>
      <c r="B267" s="2" t="s">
        <v>74</v>
      </c>
      <c r="C267" s="2" t="s">
        <v>13</v>
      </c>
      <c r="D267" s="31">
        <v>245</v>
      </c>
      <c r="E267" s="278">
        <v>0</v>
      </c>
      <c r="F267" s="5">
        <f>+D267*E267</f>
        <v>0</v>
      </c>
    </row>
    <row r="268" spans="1:6">
      <c r="A268" s="251"/>
      <c r="B268" s="2" t="s">
        <v>75</v>
      </c>
      <c r="C268" s="2" t="s">
        <v>13</v>
      </c>
      <c r="D268" s="31">
        <v>320</v>
      </c>
      <c r="E268" s="278">
        <v>0</v>
      </c>
      <c r="F268" s="5">
        <f>+D268*E268</f>
        <v>0</v>
      </c>
    </row>
    <row r="269" spans="1:6">
      <c r="A269" s="251"/>
      <c r="E269" s="281"/>
    </row>
    <row r="270" spans="1:6">
      <c r="A270" s="251"/>
      <c r="E270" s="281"/>
    </row>
    <row r="271" spans="1:6" ht="26.4">
      <c r="A271" s="250">
        <f>+A265+1</f>
        <v>3</v>
      </c>
      <c r="B271" s="34" t="s">
        <v>76</v>
      </c>
      <c r="E271" s="281"/>
    </row>
    <row r="272" spans="1:6">
      <c r="A272" s="251"/>
      <c r="B272" s="2" t="s">
        <v>51</v>
      </c>
      <c r="D272" s="31">
        <v>10</v>
      </c>
      <c r="E272" s="278">
        <v>0</v>
      </c>
      <c r="F272" s="5">
        <f>+D272*E272</f>
        <v>0</v>
      </c>
    </row>
    <row r="273" spans="1:6">
      <c r="A273" s="251"/>
      <c r="E273" s="281"/>
    </row>
    <row r="274" spans="1:6">
      <c r="A274" s="251">
        <f>+A271+1</f>
        <v>4</v>
      </c>
      <c r="B274" s="34" t="s">
        <v>248</v>
      </c>
      <c r="E274" s="281"/>
    </row>
    <row r="275" spans="1:6">
      <c r="B275" s="2" t="s">
        <v>73</v>
      </c>
      <c r="C275" s="2" t="s">
        <v>13</v>
      </c>
      <c r="D275" s="31">
        <f>+D266</f>
        <v>350</v>
      </c>
      <c r="E275" s="278">
        <v>0</v>
      </c>
      <c r="F275" s="5">
        <f>+D275*E275</f>
        <v>0</v>
      </c>
    </row>
    <row r="276" spans="1:6">
      <c r="B276" s="2" t="s">
        <v>77</v>
      </c>
      <c r="C276" s="2" t="s">
        <v>13</v>
      </c>
      <c r="D276" s="31">
        <f>+D267</f>
        <v>245</v>
      </c>
      <c r="E276" s="278">
        <v>0</v>
      </c>
      <c r="F276" s="5">
        <f>+D276*E276</f>
        <v>0</v>
      </c>
    </row>
    <row r="277" spans="1:6">
      <c r="B277" s="2" t="s">
        <v>75</v>
      </c>
      <c r="C277" s="2" t="s">
        <v>13</v>
      </c>
      <c r="D277" s="31">
        <f>+D268</f>
        <v>320</v>
      </c>
      <c r="E277" s="278">
        <v>0</v>
      </c>
      <c r="F277" s="5">
        <f>+D277*E277</f>
        <v>0</v>
      </c>
    </row>
    <row r="278" spans="1:6">
      <c r="D278" s="31"/>
      <c r="E278" s="278"/>
    </row>
    <row r="279" spans="1:6">
      <c r="A279" s="251">
        <f>+A274+1</f>
        <v>5</v>
      </c>
      <c r="B279" s="34" t="s">
        <v>88</v>
      </c>
      <c r="E279" s="281"/>
    </row>
    <row r="280" spans="1:6">
      <c r="C280" s="2" t="s">
        <v>15</v>
      </c>
      <c r="D280" s="31">
        <v>15</v>
      </c>
      <c r="E280" s="278">
        <v>0</v>
      </c>
      <c r="F280" s="5">
        <f>+D280*E280</f>
        <v>0</v>
      </c>
    </row>
    <row r="281" spans="1:6" ht="13.8" thickBot="1">
      <c r="B281" s="183"/>
      <c r="C281" s="183"/>
      <c r="D281" s="184"/>
      <c r="E281" s="284"/>
      <c r="F281" s="186"/>
    </row>
    <row r="282" spans="1:6" ht="13.8" thickBot="1">
      <c r="E282" s="281"/>
      <c r="F282" s="182">
        <f>SUM(F263:F280)</f>
        <v>0</v>
      </c>
    </row>
    <row r="283" spans="1:6" ht="13.8" thickTop="1">
      <c r="E283" s="281"/>
    </row>
  </sheetData>
  <sheetProtection algorithmName="SHA-512" hashValue="OHuAAMduX6+U6aoOZq/fZk+jUaH+g3DdRfQODak+f5TfVwRSOScuEEbyVsSiHtXLynkqMQNF9A5X3YglskaXXQ==" saltValue="6M3+wj93/g1mRxp6xGsOUg==" spinCount="100000" sheet="1" objects="1" scenarios="1"/>
  <pageMargins left="0.74803149606299213" right="0.74803149606299213" top="0.59055118110236227" bottom="0.59055118110236227" header="0.31496062992125984" footer="0.47244094488188981"/>
  <pageSetup paperSize="9" scale="98" orientation="portrait" horizontalDpi="300" verticalDpi="300" r:id="rId1"/>
  <headerFooter alignWithMargins="0">
    <oddFooter>&amp;LGJI TRIS - 1.DEL - 42/2016&amp;CPage &amp;P&amp;RPPR-1.FAZA</oddFooter>
  </headerFooter>
  <rowBreaks count="7" manualBreakCount="7">
    <brk id="25" max="16383" man="1"/>
    <brk id="54" max="16383" man="1"/>
    <brk id="92" max="16383" man="1"/>
    <brk id="120" max="16383" man="1"/>
    <brk id="134" max="16383" man="1"/>
    <brk id="234" max="16383" man="1"/>
    <brk id="25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N125"/>
  <sheetViews>
    <sheetView view="pageBreakPreview" zoomScale="85" zoomScaleSheetLayoutView="85" workbookViewId="0">
      <selection sqref="A1:XFD1048576"/>
    </sheetView>
  </sheetViews>
  <sheetFormatPr defaultRowHeight="13.2"/>
  <cols>
    <col min="1" max="1" width="4.6640625" style="246" customWidth="1"/>
    <col min="2" max="2" width="44.44140625" customWidth="1"/>
    <col min="3" max="3" width="6.109375" bestFit="1" customWidth="1"/>
    <col min="4" max="4" width="8.44140625" bestFit="1" customWidth="1"/>
    <col min="5" max="5" width="11.88671875" customWidth="1"/>
    <col min="6" max="6" width="14.6640625" bestFit="1" customWidth="1"/>
  </cols>
  <sheetData>
    <row r="2" spans="1:7" s="56" customFormat="1" ht="30" customHeight="1">
      <c r="A2" s="268" t="s">
        <v>254</v>
      </c>
      <c r="B2" s="268"/>
      <c r="C2" s="268"/>
      <c r="D2" s="268"/>
      <c r="E2" s="268"/>
      <c r="F2" s="268"/>
    </row>
    <row r="3" spans="1:7" s="56" customFormat="1" ht="12.75" customHeight="1">
      <c r="A3" s="245"/>
      <c r="B3" s="60"/>
      <c r="C3" s="57"/>
      <c r="D3" s="58"/>
      <c r="E3" s="59"/>
      <c r="F3" s="61"/>
    </row>
    <row r="5" spans="1:7" s="64" customFormat="1" ht="30" customHeight="1">
      <c r="A5" s="173" t="s">
        <v>61</v>
      </c>
      <c r="B5" s="164" t="s">
        <v>96</v>
      </c>
      <c r="C5" s="164" t="s">
        <v>92</v>
      </c>
      <c r="D5" s="165" t="s">
        <v>93</v>
      </c>
      <c r="E5" s="174" t="s">
        <v>94</v>
      </c>
      <c r="F5" s="164" t="s">
        <v>95</v>
      </c>
    </row>
    <row r="6" spans="1:7" s="64" customFormat="1">
      <c r="A6" s="195"/>
      <c r="C6" s="196"/>
      <c r="D6" s="197"/>
      <c r="E6" s="198"/>
      <c r="F6" s="199"/>
    </row>
    <row r="7" spans="1:7" s="64" customFormat="1">
      <c r="A7" s="195"/>
      <c r="C7" s="196"/>
      <c r="D7" s="197"/>
      <c r="E7" s="198"/>
      <c r="F7" s="199"/>
    </row>
    <row r="8" spans="1:7" s="64" customFormat="1" ht="52.8">
      <c r="A8" s="195">
        <v>1</v>
      </c>
      <c r="B8" s="202" t="s">
        <v>97</v>
      </c>
      <c r="C8" s="196" t="s">
        <v>98</v>
      </c>
      <c r="D8" s="197">
        <v>244</v>
      </c>
      <c r="E8" s="285">
        <v>0</v>
      </c>
      <c r="F8" s="200">
        <f>E8*D8</f>
        <v>0</v>
      </c>
      <c r="G8" s="65"/>
    </row>
    <row r="9" spans="1:7" s="64" customFormat="1">
      <c r="A9" s="195"/>
      <c r="B9" s="202"/>
      <c r="C9" s="196"/>
      <c r="D9" s="197"/>
      <c r="E9" s="201"/>
      <c r="F9" s="63"/>
      <c r="G9" s="65"/>
    </row>
    <row r="10" spans="1:7" s="64" customFormat="1" ht="39.6">
      <c r="A10" s="195">
        <f>A8+1</f>
        <v>2</v>
      </c>
      <c r="B10" s="202" t="s">
        <v>99</v>
      </c>
      <c r="C10" s="196" t="s">
        <v>100</v>
      </c>
      <c r="D10" s="197">
        <v>8</v>
      </c>
      <c r="E10" s="285">
        <v>0</v>
      </c>
      <c r="F10" s="200">
        <f>E10*D10</f>
        <v>0</v>
      </c>
      <c r="G10" s="65"/>
    </row>
    <row r="11" spans="1:7" s="64" customFormat="1">
      <c r="A11" s="195"/>
      <c r="B11" s="202"/>
      <c r="C11" s="204"/>
      <c r="D11" s="205"/>
      <c r="E11" s="285"/>
      <c r="F11" s="200"/>
      <c r="G11" s="65"/>
    </row>
    <row r="12" spans="1:7" s="64" customFormat="1" ht="63.75" customHeight="1">
      <c r="A12" s="195">
        <f>A10+1</f>
        <v>3</v>
      </c>
      <c r="B12" s="202" t="s">
        <v>101</v>
      </c>
      <c r="C12" s="196" t="s">
        <v>15</v>
      </c>
      <c r="D12" s="197">
        <v>1</v>
      </c>
      <c r="E12" s="285">
        <v>0</v>
      </c>
      <c r="F12" s="200">
        <f>D12*E12</f>
        <v>0</v>
      </c>
      <c r="G12" s="65"/>
    </row>
    <row r="13" spans="1:7" s="64" customFormat="1">
      <c r="A13" s="195"/>
      <c r="B13" s="202"/>
      <c r="C13" s="196"/>
      <c r="D13" s="197"/>
      <c r="E13" s="285"/>
      <c r="F13" s="200"/>
      <c r="G13" s="65"/>
    </row>
    <row r="14" spans="1:7" s="64" customFormat="1" ht="52.8">
      <c r="A14" s="195">
        <f>A12+1</f>
        <v>4</v>
      </c>
      <c r="B14" s="202" t="s">
        <v>102</v>
      </c>
      <c r="C14" s="196" t="s">
        <v>100</v>
      </c>
      <c r="D14" s="197">
        <v>1</v>
      </c>
      <c r="E14" s="285">
        <v>0</v>
      </c>
      <c r="F14" s="200">
        <f>E14*D14</f>
        <v>0</v>
      </c>
      <c r="G14" s="65"/>
    </row>
    <row r="15" spans="1:7" s="64" customFormat="1">
      <c r="A15" s="195"/>
      <c r="B15" s="202"/>
      <c r="C15" s="204"/>
      <c r="D15" s="205"/>
      <c r="E15" s="285"/>
      <c r="F15" s="200"/>
      <c r="G15" s="65"/>
    </row>
    <row r="16" spans="1:7" s="64" customFormat="1" ht="26.4">
      <c r="A16" s="195">
        <f>A14+1</f>
        <v>5</v>
      </c>
      <c r="B16" s="218" t="s">
        <v>262</v>
      </c>
      <c r="C16" s="196" t="s">
        <v>103</v>
      </c>
      <c r="D16" s="197">
        <v>588</v>
      </c>
      <c r="E16" s="285">
        <v>0</v>
      </c>
      <c r="F16" s="200">
        <f>E16*D16</f>
        <v>0</v>
      </c>
      <c r="G16" s="65"/>
    </row>
    <row r="17" spans="1:7" s="64" customFormat="1">
      <c r="A17" s="195"/>
      <c r="B17" s="202"/>
      <c r="C17" s="204"/>
      <c r="D17" s="205"/>
      <c r="E17" s="285"/>
      <c r="F17" s="200"/>
      <c r="G17" s="65"/>
    </row>
    <row r="18" spans="1:7" s="64" customFormat="1" ht="26.4">
      <c r="A18" s="195">
        <f>A16+1</f>
        <v>6</v>
      </c>
      <c r="B18" s="218" t="s">
        <v>261</v>
      </c>
      <c r="C18" s="196" t="s">
        <v>103</v>
      </c>
      <c r="D18" s="197">
        <v>588</v>
      </c>
      <c r="E18" s="285">
        <v>0</v>
      </c>
      <c r="F18" s="200">
        <f>E18*D18</f>
        <v>0</v>
      </c>
      <c r="G18" s="65"/>
    </row>
    <row r="19" spans="1:7" s="64" customFormat="1">
      <c r="A19" s="195"/>
      <c r="B19" s="202"/>
      <c r="C19" s="196"/>
      <c r="D19" s="197"/>
      <c r="E19" s="285"/>
      <c r="F19" s="200"/>
      <c r="G19" s="65"/>
    </row>
    <row r="20" spans="1:7" s="64" customFormat="1" ht="39.6">
      <c r="A20" s="195">
        <f>A18+1</f>
        <v>7</v>
      </c>
      <c r="B20" s="202" t="s">
        <v>104</v>
      </c>
      <c r="C20" s="196" t="s">
        <v>15</v>
      </c>
      <c r="D20" s="197">
        <v>1</v>
      </c>
      <c r="E20" s="285">
        <v>0</v>
      </c>
      <c r="F20" s="200">
        <f>E20*D20</f>
        <v>0</v>
      </c>
      <c r="G20" s="65"/>
    </row>
    <row r="21" spans="1:7" s="64" customFormat="1">
      <c r="A21" s="195"/>
      <c r="B21" s="202"/>
      <c r="C21" s="196"/>
      <c r="D21" s="197"/>
      <c r="E21" s="285"/>
      <c r="F21" s="200"/>
      <c r="G21" s="65"/>
    </row>
    <row r="22" spans="1:7" s="64" customFormat="1">
      <c r="A22" s="195">
        <f>A20+1</f>
        <v>8</v>
      </c>
      <c r="B22" s="202" t="s">
        <v>105</v>
      </c>
      <c r="C22" s="196" t="s">
        <v>100</v>
      </c>
      <c r="D22" s="197">
        <v>3</v>
      </c>
      <c r="E22" s="285">
        <v>0</v>
      </c>
      <c r="F22" s="200">
        <f>D22*E22</f>
        <v>0</v>
      </c>
      <c r="G22" s="65"/>
    </row>
    <row r="23" spans="1:7" s="64" customFormat="1">
      <c r="A23" s="195"/>
      <c r="B23" s="202"/>
      <c r="C23" s="196"/>
      <c r="D23" s="197"/>
      <c r="E23" s="285"/>
      <c r="F23" s="200"/>
      <c r="G23" s="65"/>
    </row>
    <row r="24" spans="1:7" s="64" customFormat="1" ht="39.6">
      <c r="A24" s="195">
        <f>A22+1</f>
        <v>9</v>
      </c>
      <c r="B24" s="202" t="s">
        <v>106</v>
      </c>
      <c r="C24" s="196" t="s">
        <v>98</v>
      </c>
      <c r="D24" s="197">
        <v>244</v>
      </c>
      <c r="E24" s="285">
        <v>0</v>
      </c>
      <c r="F24" s="200">
        <f>D24*E24</f>
        <v>0</v>
      </c>
      <c r="G24" s="65"/>
    </row>
    <row r="25" spans="1:7" s="64" customFormat="1">
      <c r="A25" s="195"/>
      <c r="B25" s="202"/>
      <c r="C25" s="196"/>
      <c r="D25" s="197"/>
      <c r="E25" s="285"/>
      <c r="F25" s="200"/>
      <c r="G25" s="65"/>
    </row>
    <row r="26" spans="1:7" s="64" customFormat="1">
      <c r="A26" s="195">
        <f>A24+1</f>
        <v>10</v>
      </c>
      <c r="B26" s="218" t="s">
        <v>260</v>
      </c>
      <c r="C26" s="196" t="s">
        <v>100</v>
      </c>
      <c r="D26" s="197">
        <v>1</v>
      </c>
      <c r="E26" s="285">
        <v>0</v>
      </c>
      <c r="F26" s="200">
        <f>D26*E26</f>
        <v>0</v>
      </c>
      <c r="G26" s="65"/>
    </row>
    <row r="27" spans="1:7" s="64" customFormat="1">
      <c r="A27" s="195"/>
      <c r="B27" s="202"/>
      <c r="C27" s="196"/>
      <c r="D27" s="197"/>
      <c r="E27" s="285"/>
      <c r="F27" s="200"/>
      <c r="G27" s="65"/>
    </row>
    <row r="28" spans="1:7" s="64" customFormat="1" ht="26.4">
      <c r="A28" s="195">
        <f>A26+1</f>
        <v>11</v>
      </c>
      <c r="B28" s="218" t="s">
        <v>259</v>
      </c>
      <c r="C28" s="196" t="s">
        <v>100</v>
      </c>
      <c r="D28" s="197">
        <v>2</v>
      </c>
      <c r="E28" s="285">
        <v>0</v>
      </c>
      <c r="F28" s="200">
        <f>D28*E28</f>
        <v>0</v>
      </c>
      <c r="G28" s="65"/>
    </row>
    <row r="29" spans="1:7" s="64" customFormat="1">
      <c r="A29" s="195"/>
      <c r="B29" s="202"/>
      <c r="C29" s="196"/>
      <c r="D29" s="197"/>
      <c r="E29" s="285"/>
      <c r="F29" s="200"/>
      <c r="G29" s="65"/>
    </row>
    <row r="30" spans="1:7" s="64" customFormat="1" ht="78.75" customHeight="1" thickBot="1">
      <c r="A30" s="214">
        <f>A28+1</f>
        <v>12</v>
      </c>
      <c r="B30" s="219" t="s">
        <v>258</v>
      </c>
      <c r="C30" s="215" t="s">
        <v>100</v>
      </c>
      <c r="D30" s="216">
        <v>1</v>
      </c>
      <c r="E30" s="286">
        <v>0</v>
      </c>
      <c r="F30" s="217">
        <f>D30*E30</f>
        <v>0</v>
      </c>
      <c r="G30" s="65"/>
    </row>
    <row r="31" spans="1:7" s="64" customFormat="1">
      <c r="A31" s="195"/>
      <c r="B31" s="202"/>
      <c r="C31" s="196"/>
      <c r="D31" s="197"/>
      <c r="E31" s="285"/>
      <c r="F31" s="200"/>
      <c r="G31" s="65"/>
    </row>
    <row r="32" spans="1:7" s="64" customFormat="1" ht="13.8" thickBot="1">
      <c r="A32" s="196"/>
      <c r="B32" s="62" t="s">
        <v>107</v>
      </c>
      <c r="C32" s="196"/>
      <c r="D32" s="207"/>
      <c r="E32" s="287"/>
      <c r="F32" s="190">
        <f>SUM(F8:F31)</f>
        <v>0</v>
      </c>
    </row>
    <row r="33" spans="1:6" s="64" customFormat="1" ht="13.8" thickTop="1">
      <c r="A33" s="196"/>
      <c r="C33" s="196"/>
      <c r="D33" s="207"/>
      <c r="E33" s="287"/>
      <c r="F33" s="63"/>
    </row>
    <row r="34" spans="1:6" s="64" customFormat="1">
      <c r="A34" s="196"/>
      <c r="C34" s="196"/>
      <c r="D34" s="207"/>
      <c r="E34" s="287"/>
      <c r="F34" s="63"/>
    </row>
    <row r="35" spans="1:6" s="64" customFormat="1" ht="26.4">
      <c r="A35" s="164"/>
      <c r="B35" s="164" t="s">
        <v>90</v>
      </c>
      <c r="C35" s="164" t="s">
        <v>92</v>
      </c>
      <c r="D35" s="165" t="s">
        <v>93</v>
      </c>
      <c r="E35" s="174" t="s">
        <v>94</v>
      </c>
      <c r="F35" s="164" t="s">
        <v>95</v>
      </c>
    </row>
    <row r="36" spans="1:6" s="64" customFormat="1">
      <c r="A36" s="195"/>
      <c r="C36" s="196"/>
      <c r="D36" s="197"/>
      <c r="E36" s="208"/>
      <c r="F36" s="63"/>
    </row>
    <row r="37" spans="1:6" s="64" customFormat="1" ht="66" customHeight="1">
      <c r="A37" s="195">
        <v>1</v>
      </c>
      <c r="B37" s="218" t="s">
        <v>255</v>
      </c>
      <c r="C37" s="196"/>
      <c r="D37" s="197"/>
      <c r="E37" s="208"/>
      <c r="F37" s="63"/>
    </row>
    <row r="38" spans="1:6" s="64" customFormat="1">
      <c r="A38" s="195"/>
      <c r="B38" s="202">
        <v>333</v>
      </c>
      <c r="C38" s="196"/>
      <c r="D38" s="197"/>
      <c r="E38" s="208"/>
      <c r="F38" s="63"/>
    </row>
    <row r="39" spans="1:6" s="64" customFormat="1" ht="15.6">
      <c r="A39" s="195"/>
      <c r="B39" s="202" t="s">
        <v>142</v>
      </c>
      <c r="C39" s="196" t="s">
        <v>108</v>
      </c>
      <c r="D39" s="197">
        <f>+B38*0.7</f>
        <v>233.1</v>
      </c>
      <c r="E39" s="285">
        <v>0</v>
      </c>
      <c r="F39" s="200">
        <f>E39*D39</f>
        <v>0</v>
      </c>
    </row>
    <row r="40" spans="1:6" s="64" customFormat="1" ht="15.6">
      <c r="A40" s="195"/>
      <c r="B40" s="202" t="s">
        <v>143</v>
      </c>
      <c r="C40" s="196" t="s">
        <v>108</v>
      </c>
      <c r="D40" s="197">
        <f>+B38*0.3</f>
        <v>99.899999999999991</v>
      </c>
      <c r="E40" s="285">
        <v>0</v>
      </c>
      <c r="F40" s="200">
        <f>E40*D40</f>
        <v>0</v>
      </c>
    </row>
    <row r="41" spans="1:6" s="64" customFormat="1">
      <c r="A41" s="195"/>
      <c r="B41" s="209"/>
      <c r="C41" s="204"/>
      <c r="D41" s="205"/>
      <c r="E41" s="285"/>
      <c r="F41" s="200"/>
    </row>
    <row r="42" spans="1:6" s="64" customFormat="1" ht="39.6">
      <c r="A42" s="195">
        <f>A37+1</f>
        <v>2</v>
      </c>
      <c r="B42" s="218" t="s">
        <v>256</v>
      </c>
      <c r="C42" s="196"/>
      <c r="D42" s="197"/>
      <c r="E42" s="285"/>
      <c r="F42" s="200"/>
    </row>
    <row r="43" spans="1:6" s="64" customFormat="1" ht="15.6">
      <c r="A43" s="195"/>
      <c r="B43" s="202" t="s">
        <v>109</v>
      </c>
      <c r="C43" s="196" t="s">
        <v>108</v>
      </c>
      <c r="D43" s="197">
        <v>2</v>
      </c>
      <c r="E43" s="285">
        <v>0</v>
      </c>
      <c r="F43" s="200">
        <f>E43*D43</f>
        <v>0</v>
      </c>
    </row>
    <row r="44" spans="1:6" s="64" customFormat="1">
      <c r="A44" s="195"/>
      <c r="B44" s="209"/>
      <c r="C44" s="204"/>
      <c r="D44" s="205"/>
      <c r="E44" s="285"/>
      <c r="F44" s="200"/>
    </row>
    <row r="45" spans="1:6" s="64" customFormat="1" ht="26.4">
      <c r="A45" s="195">
        <f>A42+1</f>
        <v>3</v>
      </c>
      <c r="B45" s="218" t="s">
        <v>257</v>
      </c>
      <c r="C45" s="196" t="s">
        <v>103</v>
      </c>
      <c r="D45" s="197">
        <v>146</v>
      </c>
      <c r="E45" s="285">
        <v>0</v>
      </c>
      <c r="F45" s="200">
        <f>E45*D45</f>
        <v>0</v>
      </c>
    </row>
    <row r="46" spans="1:6" s="64" customFormat="1">
      <c r="A46" s="195" t="s">
        <v>6</v>
      </c>
      <c r="B46" s="202"/>
      <c r="C46" s="196"/>
      <c r="D46" s="197"/>
      <c r="E46" s="285"/>
      <c r="F46" s="200"/>
    </row>
    <row r="47" spans="1:6" s="64" customFormat="1" ht="52.8">
      <c r="A47" s="195">
        <v>4</v>
      </c>
      <c r="B47" s="206" t="s">
        <v>110</v>
      </c>
      <c r="C47" s="196" t="s">
        <v>108</v>
      </c>
      <c r="D47" s="197">
        <v>90</v>
      </c>
      <c r="E47" s="285">
        <v>0</v>
      </c>
      <c r="F47" s="200">
        <f>E47*D47</f>
        <v>0</v>
      </c>
    </row>
    <row r="48" spans="1:6" s="64" customFormat="1">
      <c r="A48" s="195"/>
      <c r="B48" s="203"/>
      <c r="C48" s="204"/>
      <c r="D48" s="205"/>
      <c r="E48" s="285"/>
      <c r="F48" s="200"/>
    </row>
    <row r="49" spans="1:14" s="64" customFormat="1" ht="26.4">
      <c r="A49" s="195">
        <v>5</v>
      </c>
      <c r="B49" s="202" t="s">
        <v>111</v>
      </c>
      <c r="C49" s="196" t="s">
        <v>108</v>
      </c>
      <c r="D49" s="197">
        <v>195</v>
      </c>
      <c r="E49" s="285">
        <v>0</v>
      </c>
      <c r="F49" s="200">
        <f>E49*D49</f>
        <v>0</v>
      </c>
      <c r="G49" s="66"/>
      <c r="H49" s="67"/>
      <c r="I49" s="67"/>
      <c r="J49" s="67"/>
      <c r="K49" s="67"/>
      <c r="L49" s="67"/>
      <c r="M49" s="67"/>
      <c r="N49" s="67"/>
    </row>
    <row r="50" spans="1:14" s="64" customFormat="1">
      <c r="A50" s="195"/>
      <c r="B50" s="209"/>
      <c r="C50" s="204"/>
      <c r="D50" s="205"/>
      <c r="E50" s="285"/>
      <c r="F50" s="200"/>
    </row>
    <row r="51" spans="1:14" s="67" customFormat="1" ht="40.5" customHeight="1">
      <c r="A51" s="195">
        <v>6</v>
      </c>
      <c r="B51" s="220" t="s">
        <v>263</v>
      </c>
      <c r="C51" s="196" t="s">
        <v>108</v>
      </c>
      <c r="D51" s="197">
        <v>48</v>
      </c>
      <c r="E51" s="285">
        <v>0</v>
      </c>
      <c r="F51" s="200">
        <f>E51*D51</f>
        <v>0</v>
      </c>
      <c r="G51" s="64"/>
      <c r="H51" s="64"/>
      <c r="I51" s="64"/>
      <c r="J51" s="64"/>
      <c r="K51" s="64"/>
      <c r="L51" s="64"/>
      <c r="M51" s="64"/>
      <c r="N51" s="64"/>
    </row>
    <row r="52" spans="1:14" s="64" customFormat="1">
      <c r="A52" s="210" t="s">
        <v>6</v>
      </c>
      <c r="B52" s="206"/>
      <c r="C52" s="196"/>
      <c r="D52" s="197"/>
      <c r="E52" s="285"/>
      <c r="F52" s="200"/>
    </row>
    <row r="53" spans="1:14" s="64" customFormat="1" ht="27.75" customHeight="1">
      <c r="A53" s="195">
        <v>7</v>
      </c>
      <c r="B53" s="206" t="s">
        <v>112</v>
      </c>
      <c r="C53" s="196" t="s">
        <v>100</v>
      </c>
      <c r="D53" s="197">
        <v>4</v>
      </c>
      <c r="E53" s="285">
        <v>0</v>
      </c>
      <c r="F53" s="200">
        <f>E53*D53</f>
        <v>0</v>
      </c>
      <c r="G53" s="66"/>
      <c r="H53" s="67"/>
      <c r="I53" s="67"/>
      <c r="J53" s="67"/>
      <c r="K53" s="67"/>
      <c r="L53" s="67"/>
      <c r="M53" s="67"/>
      <c r="N53" s="67"/>
    </row>
    <row r="54" spans="1:14" s="64" customFormat="1">
      <c r="A54" s="211"/>
      <c r="B54" s="206"/>
      <c r="C54" s="196"/>
      <c r="D54" s="197"/>
      <c r="E54" s="285"/>
      <c r="F54" s="200"/>
      <c r="G54" s="66"/>
      <c r="H54" s="67"/>
      <c r="I54" s="67"/>
      <c r="J54" s="67"/>
      <c r="K54" s="67"/>
      <c r="L54" s="67"/>
      <c r="M54" s="67"/>
      <c r="N54" s="67"/>
    </row>
    <row r="55" spans="1:14" s="67" customFormat="1" ht="22.8">
      <c r="A55" s="195">
        <v>8</v>
      </c>
      <c r="B55" s="212" t="s">
        <v>113</v>
      </c>
      <c r="C55" s="196" t="s">
        <v>63</v>
      </c>
      <c r="D55" s="197">
        <v>5</v>
      </c>
      <c r="E55" s="285">
        <v>0</v>
      </c>
      <c r="F55" s="200">
        <f>E55*D55</f>
        <v>0</v>
      </c>
      <c r="G55" s="66"/>
    </row>
    <row r="56" spans="1:14" s="67" customFormat="1">
      <c r="A56" s="195"/>
      <c r="B56" s="206"/>
      <c r="C56" s="196"/>
      <c r="D56" s="197"/>
      <c r="E56" s="285"/>
      <c r="F56" s="200"/>
      <c r="G56" s="64"/>
      <c r="H56" s="64"/>
      <c r="I56" s="64"/>
      <c r="J56" s="64"/>
      <c r="K56" s="64"/>
      <c r="L56" s="64"/>
      <c r="M56" s="64"/>
      <c r="N56" s="64"/>
    </row>
    <row r="57" spans="1:14" s="67" customFormat="1" ht="45.6">
      <c r="A57" s="195">
        <v>9</v>
      </c>
      <c r="B57" s="212" t="s">
        <v>114</v>
      </c>
      <c r="C57" s="196" t="s">
        <v>100</v>
      </c>
      <c r="D57" s="197">
        <v>9</v>
      </c>
      <c r="E57" s="285">
        <v>0</v>
      </c>
      <c r="F57" s="200">
        <f>E57*D57</f>
        <v>0</v>
      </c>
      <c r="G57" s="66"/>
    </row>
    <row r="58" spans="1:14" s="64" customFormat="1">
      <c r="A58" s="210" t="s">
        <v>6</v>
      </c>
      <c r="B58" s="206"/>
      <c r="C58" s="196"/>
      <c r="D58" s="197"/>
      <c r="E58" s="285"/>
      <c r="F58" s="200"/>
      <c r="G58" s="68"/>
      <c r="H58" s="68"/>
      <c r="I58" s="68"/>
      <c r="J58" s="68"/>
      <c r="K58" s="68"/>
      <c r="L58" s="68"/>
    </row>
    <row r="59" spans="1:14" s="67" customFormat="1" ht="34.799999999999997" thickBot="1">
      <c r="A59" s="221">
        <v>10</v>
      </c>
      <c r="B59" s="222" t="s">
        <v>115</v>
      </c>
      <c r="C59" s="215" t="s">
        <v>100</v>
      </c>
      <c r="D59" s="216">
        <v>12</v>
      </c>
      <c r="E59" s="286">
        <v>0</v>
      </c>
      <c r="F59" s="217">
        <f>E59*D59</f>
        <v>0</v>
      </c>
      <c r="G59" s="68"/>
      <c r="H59" s="68"/>
      <c r="I59" s="68"/>
      <c r="J59" s="68"/>
      <c r="K59" s="68"/>
      <c r="L59" s="68"/>
      <c r="M59" s="64"/>
      <c r="N59" s="64"/>
    </row>
    <row r="60" spans="1:14" s="64" customFormat="1">
      <c r="A60" s="195" t="s">
        <v>6</v>
      </c>
      <c r="B60" s="202"/>
      <c r="C60" s="196"/>
      <c r="D60" s="197"/>
      <c r="E60" s="285"/>
      <c r="F60" s="200"/>
      <c r="G60" s="68"/>
      <c r="H60" s="68"/>
      <c r="I60" s="68"/>
      <c r="J60" s="68"/>
      <c r="K60" s="68"/>
      <c r="L60" s="68"/>
    </row>
    <row r="61" spans="1:14" s="64" customFormat="1" ht="13.8" thickBot="1">
      <c r="A61" s="196"/>
      <c r="B61" s="62" t="s">
        <v>116</v>
      </c>
      <c r="C61" s="196"/>
      <c r="D61" s="207"/>
      <c r="E61" s="287"/>
      <c r="F61" s="190">
        <f>SUM(F39:F60)</f>
        <v>0</v>
      </c>
    </row>
    <row r="62" spans="1:14" s="64" customFormat="1" ht="13.8" thickTop="1">
      <c r="A62" s="196"/>
      <c r="B62" s="62"/>
      <c r="C62" s="196"/>
      <c r="D62" s="207"/>
      <c r="E62" s="287"/>
      <c r="F62" s="194"/>
    </row>
    <row r="63" spans="1:14" s="64" customFormat="1">
      <c r="A63" s="196"/>
      <c r="C63" s="196"/>
      <c r="D63" s="207"/>
      <c r="E63" s="287"/>
      <c r="F63" s="213"/>
      <c r="G63" s="68"/>
      <c r="H63" s="68"/>
      <c r="I63" s="68"/>
      <c r="J63" s="68"/>
      <c r="K63" s="68"/>
      <c r="L63" s="68"/>
    </row>
    <row r="64" spans="1:14" s="64" customFormat="1" ht="26.4">
      <c r="A64" s="164"/>
      <c r="B64" s="164" t="s">
        <v>91</v>
      </c>
      <c r="C64" s="164" t="s">
        <v>92</v>
      </c>
      <c r="D64" s="165" t="s">
        <v>93</v>
      </c>
      <c r="E64" s="174" t="s">
        <v>94</v>
      </c>
      <c r="F64" s="164" t="s">
        <v>95</v>
      </c>
      <c r="G64" s="68"/>
      <c r="H64" s="68"/>
      <c r="I64" s="68"/>
      <c r="J64" s="68"/>
      <c r="K64" s="68"/>
      <c r="L64" s="68"/>
    </row>
    <row r="65" spans="1:14" s="64" customFormat="1">
      <c r="A65" s="195"/>
      <c r="C65" s="196"/>
      <c r="D65" s="197"/>
      <c r="E65" s="208"/>
      <c r="F65" s="63"/>
    </row>
    <row r="66" spans="1:14" s="64" customFormat="1" ht="57">
      <c r="A66" s="223">
        <v>1</v>
      </c>
      <c r="B66" s="212" t="s">
        <v>117</v>
      </c>
      <c r="C66" s="212"/>
      <c r="D66" s="212"/>
      <c r="E66" s="212"/>
      <c r="F66" s="212"/>
      <c r="G66" s="68"/>
      <c r="H66" s="68"/>
      <c r="I66" s="68"/>
      <c r="J66" s="68"/>
      <c r="K66" s="68"/>
      <c r="L66" s="68"/>
    </row>
    <row r="67" spans="1:14" s="64" customFormat="1">
      <c r="A67" s="223"/>
      <c r="B67" s="212" t="s">
        <v>118</v>
      </c>
      <c r="C67" s="212" t="s">
        <v>98</v>
      </c>
      <c r="D67" s="197">
        <v>252</v>
      </c>
      <c r="E67" s="285">
        <v>0</v>
      </c>
      <c r="F67" s="200">
        <f>E67*D67</f>
        <v>0</v>
      </c>
      <c r="G67" s="68"/>
      <c r="H67" s="68"/>
      <c r="I67" s="68"/>
      <c r="J67" s="68"/>
      <c r="K67" s="68"/>
      <c r="L67" s="68"/>
    </row>
    <row r="68" spans="1:14" s="64" customFormat="1">
      <c r="A68" s="223"/>
      <c r="B68" s="212"/>
      <c r="C68" s="212"/>
      <c r="D68" s="197"/>
      <c r="E68" s="285"/>
      <c r="F68" s="200"/>
      <c r="G68" s="68"/>
      <c r="H68" s="68"/>
      <c r="I68" s="68"/>
      <c r="J68" s="68"/>
      <c r="K68" s="68"/>
      <c r="L68" s="68"/>
    </row>
    <row r="69" spans="1:14" s="64" customFormat="1" ht="34.200000000000003">
      <c r="A69" s="223">
        <v>2</v>
      </c>
      <c r="B69" s="212" t="s">
        <v>119</v>
      </c>
      <c r="C69" s="212"/>
      <c r="D69" s="197"/>
      <c r="E69" s="285"/>
      <c r="F69" s="200"/>
      <c r="G69" s="68"/>
      <c r="H69" s="68"/>
      <c r="I69" s="68"/>
      <c r="J69" s="68"/>
      <c r="K69" s="68"/>
      <c r="L69" s="68"/>
    </row>
    <row r="70" spans="1:14" s="64" customFormat="1">
      <c r="A70" s="223"/>
      <c r="B70" s="212" t="s">
        <v>118</v>
      </c>
      <c r="C70" s="212" t="s">
        <v>98</v>
      </c>
      <c r="D70" s="197">
        <v>244</v>
      </c>
      <c r="E70" s="285">
        <v>0</v>
      </c>
      <c r="F70" s="200">
        <f>E70*D70</f>
        <v>0</v>
      </c>
      <c r="G70" s="68"/>
      <c r="H70" s="68"/>
      <c r="I70" s="68"/>
      <c r="J70" s="68"/>
      <c r="K70" s="68"/>
      <c r="L70" s="68"/>
    </row>
    <row r="71" spans="1:14" s="64" customFormat="1">
      <c r="A71" s="223"/>
      <c r="B71" s="212"/>
      <c r="C71" s="212"/>
      <c r="D71" s="197"/>
      <c r="E71" s="285"/>
      <c r="F71" s="200"/>
      <c r="G71" s="68"/>
      <c r="H71" s="68"/>
      <c r="I71" s="68"/>
      <c r="J71" s="68"/>
      <c r="K71" s="68"/>
      <c r="L71" s="68"/>
    </row>
    <row r="72" spans="1:14" s="64" customFormat="1" ht="34.200000000000003">
      <c r="A72" s="223">
        <v>3</v>
      </c>
      <c r="B72" s="212" t="s">
        <v>120</v>
      </c>
      <c r="C72" s="212"/>
      <c r="D72" s="197"/>
      <c r="E72" s="285"/>
      <c r="F72" s="200"/>
      <c r="G72" s="69"/>
      <c r="H72" s="69"/>
      <c r="I72" s="69"/>
      <c r="J72" s="69"/>
      <c r="K72" s="69"/>
      <c r="L72" s="70"/>
      <c r="M72" s="70"/>
      <c r="N72" s="70"/>
    </row>
    <row r="73" spans="1:14" s="70" customFormat="1">
      <c r="A73" s="223"/>
      <c r="B73" s="212" t="s">
        <v>121</v>
      </c>
      <c r="C73" s="212" t="s">
        <v>100</v>
      </c>
      <c r="D73" s="197">
        <v>4</v>
      </c>
      <c r="E73" s="285">
        <v>0</v>
      </c>
      <c r="F73" s="200">
        <f>E73*D73</f>
        <v>0</v>
      </c>
      <c r="G73" s="71"/>
      <c r="H73" s="71"/>
      <c r="I73" s="71"/>
      <c r="J73" s="71"/>
      <c r="K73" s="71"/>
      <c r="L73" s="72"/>
      <c r="M73" s="72"/>
      <c r="N73" s="72"/>
    </row>
    <row r="74" spans="1:14" s="70" customFormat="1">
      <c r="A74" s="223"/>
      <c r="B74" s="212"/>
      <c r="C74" s="212"/>
      <c r="D74" s="197"/>
      <c r="E74" s="285"/>
      <c r="F74" s="200"/>
      <c r="G74" s="71"/>
      <c r="H74" s="71"/>
      <c r="I74" s="71"/>
      <c r="J74" s="71"/>
      <c r="K74" s="71"/>
      <c r="L74" s="72"/>
      <c r="M74" s="72"/>
      <c r="N74" s="72"/>
    </row>
    <row r="75" spans="1:14" s="72" customFormat="1">
      <c r="A75" s="223"/>
      <c r="B75" s="212" t="s">
        <v>122</v>
      </c>
      <c r="C75" s="212" t="s">
        <v>100</v>
      </c>
      <c r="D75" s="197">
        <v>3</v>
      </c>
      <c r="E75" s="285">
        <v>0</v>
      </c>
      <c r="F75" s="200">
        <f>E75*D75</f>
        <v>0</v>
      </c>
      <c r="G75" s="71"/>
      <c r="H75" s="71"/>
      <c r="I75" s="71"/>
      <c r="J75" s="71"/>
      <c r="K75" s="71"/>
    </row>
    <row r="76" spans="1:14" s="72" customFormat="1">
      <c r="A76" s="223"/>
      <c r="B76" s="212"/>
      <c r="C76" s="212"/>
      <c r="D76" s="197"/>
      <c r="E76" s="285"/>
      <c r="F76" s="200"/>
      <c r="G76" s="69"/>
      <c r="H76" s="69"/>
      <c r="I76" s="69"/>
      <c r="J76" s="69"/>
      <c r="K76" s="69"/>
      <c r="L76" s="70"/>
      <c r="M76" s="70"/>
      <c r="N76" s="70"/>
    </row>
    <row r="77" spans="1:14" s="72" customFormat="1">
      <c r="A77" s="223"/>
      <c r="B77" s="212" t="s">
        <v>123</v>
      </c>
      <c r="C77" s="212" t="s">
        <v>100</v>
      </c>
      <c r="D77" s="197">
        <v>4</v>
      </c>
      <c r="E77" s="285">
        <v>0</v>
      </c>
      <c r="F77" s="200">
        <f>E77*D77</f>
        <v>0</v>
      </c>
      <c r="G77" s="69"/>
      <c r="H77" s="69"/>
      <c r="I77" s="69"/>
      <c r="J77" s="69"/>
      <c r="K77" s="69"/>
      <c r="L77" s="70"/>
      <c r="M77" s="70"/>
      <c r="N77" s="70"/>
    </row>
    <row r="78" spans="1:14" s="70" customFormat="1">
      <c r="A78" s="223"/>
      <c r="B78" s="212"/>
      <c r="C78" s="212"/>
      <c r="D78" s="197"/>
      <c r="E78" s="285"/>
      <c r="F78" s="200"/>
      <c r="G78" s="69"/>
      <c r="H78" s="69"/>
      <c r="I78" s="69"/>
      <c r="J78" s="69"/>
      <c r="K78" s="69"/>
    </row>
    <row r="79" spans="1:14" s="70" customFormat="1">
      <c r="A79" s="223"/>
      <c r="B79" s="212" t="s">
        <v>124</v>
      </c>
      <c r="C79" s="212" t="s">
        <v>100</v>
      </c>
      <c r="D79" s="197">
        <v>4</v>
      </c>
      <c r="E79" s="285">
        <v>0</v>
      </c>
      <c r="F79" s="200">
        <f>E79*D79</f>
        <v>0</v>
      </c>
      <c r="G79" s="69"/>
      <c r="H79" s="69"/>
      <c r="I79" s="69"/>
      <c r="J79" s="69"/>
      <c r="K79" s="69"/>
    </row>
    <row r="80" spans="1:14" s="70" customFormat="1">
      <c r="A80" s="223"/>
      <c r="B80" s="212"/>
      <c r="C80" s="212"/>
      <c r="D80" s="197"/>
      <c r="E80" s="285"/>
      <c r="F80" s="200"/>
      <c r="G80" s="69"/>
      <c r="H80" s="69"/>
      <c r="I80" s="69"/>
      <c r="J80" s="69"/>
      <c r="K80" s="69"/>
    </row>
    <row r="81" spans="1:14" s="70" customFormat="1">
      <c r="A81" s="223"/>
      <c r="B81" s="212" t="s">
        <v>125</v>
      </c>
      <c r="C81" s="212" t="s">
        <v>100</v>
      </c>
      <c r="D81" s="197">
        <v>3</v>
      </c>
      <c r="E81" s="285">
        <v>0</v>
      </c>
      <c r="F81" s="200">
        <f>E81*D81</f>
        <v>0</v>
      </c>
      <c r="G81" s="69"/>
      <c r="H81" s="69"/>
      <c r="I81" s="69"/>
      <c r="J81" s="69"/>
      <c r="K81" s="69"/>
    </row>
    <row r="82" spans="1:14" s="70" customFormat="1">
      <c r="A82" s="223"/>
      <c r="B82" s="212"/>
      <c r="C82" s="212"/>
      <c r="D82" s="197"/>
      <c r="E82" s="285"/>
      <c r="F82" s="200"/>
      <c r="G82" s="69"/>
      <c r="H82" s="69"/>
      <c r="I82" s="69"/>
      <c r="J82" s="69"/>
      <c r="K82" s="69"/>
    </row>
    <row r="83" spans="1:14" s="70" customFormat="1">
      <c r="A83" s="223"/>
      <c r="B83" s="212" t="s">
        <v>126</v>
      </c>
      <c r="C83" s="212" t="s">
        <v>100</v>
      </c>
      <c r="D83" s="197">
        <v>3</v>
      </c>
      <c r="E83" s="285">
        <v>0</v>
      </c>
      <c r="F83" s="200">
        <f>E83*D83</f>
        <v>0</v>
      </c>
      <c r="G83" s="69"/>
      <c r="H83" s="69"/>
      <c r="I83" s="69"/>
      <c r="J83" s="69"/>
      <c r="K83" s="69"/>
    </row>
    <row r="84" spans="1:14" s="70" customFormat="1">
      <c r="A84" s="223"/>
      <c r="B84" s="212"/>
      <c r="C84" s="212"/>
      <c r="D84" s="197"/>
      <c r="E84" s="285"/>
      <c r="F84" s="200"/>
      <c r="G84" s="69"/>
      <c r="H84" s="69"/>
      <c r="I84" s="69"/>
      <c r="J84" s="69"/>
      <c r="K84" s="69"/>
    </row>
    <row r="85" spans="1:14" s="70" customFormat="1">
      <c r="A85" s="223"/>
      <c r="B85" s="212" t="s">
        <v>127</v>
      </c>
      <c r="C85" s="212" t="s">
        <v>100</v>
      </c>
      <c r="D85" s="197">
        <v>3</v>
      </c>
      <c r="E85" s="285">
        <v>0</v>
      </c>
      <c r="F85" s="200">
        <f>E85*D85</f>
        <v>0</v>
      </c>
      <c r="G85" s="69"/>
      <c r="H85" s="69"/>
      <c r="I85" s="69"/>
      <c r="J85" s="69"/>
      <c r="K85" s="69"/>
    </row>
    <row r="86" spans="1:14" s="70" customFormat="1">
      <c r="A86" s="223"/>
      <c r="B86" s="212"/>
      <c r="C86" s="212"/>
      <c r="D86" s="197"/>
      <c r="E86" s="285"/>
      <c r="F86" s="200"/>
      <c r="G86" s="69"/>
      <c r="H86" s="69"/>
      <c r="I86" s="69"/>
      <c r="J86" s="69"/>
      <c r="K86" s="69"/>
    </row>
    <row r="87" spans="1:14" s="70" customFormat="1">
      <c r="A87" s="223"/>
      <c r="B87" s="212" t="s">
        <v>128</v>
      </c>
      <c r="C87" s="212" t="s">
        <v>100</v>
      </c>
      <c r="D87" s="197">
        <v>3</v>
      </c>
      <c r="E87" s="285">
        <v>0</v>
      </c>
      <c r="F87" s="200">
        <f>E87*D87</f>
        <v>0</v>
      </c>
      <c r="G87" s="73"/>
      <c r="H87" s="69"/>
      <c r="I87" s="69"/>
      <c r="J87" s="69"/>
      <c r="K87" s="69"/>
    </row>
    <row r="88" spans="1:14" s="70" customFormat="1">
      <c r="A88" s="223"/>
      <c r="B88" s="212"/>
      <c r="C88" s="212"/>
      <c r="D88" s="197"/>
      <c r="E88" s="285"/>
      <c r="F88" s="200"/>
      <c r="G88" s="74"/>
      <c r="H88" s="69"/>
      <c r="I88" s="69"/>
      <c r="J88" s="69"/>
      <c r="K88" s="69"/>
      <c r="L88" s="69"/>
      <c r="M88" s="69"/>
    </row>
    <row r="89" spans="1:14" s="70" customFormat="1">
      <c r="A89" s="223"/>
      <c r="B89" s="212" t="s">
        <v>129</v>
      </c>
      <c r="C89" s="212" t="s">
        <v>100</v>
      </c>
      <c r="D89" s="197">
        <v>3</v>
      </c>
      <c r="E89" s="285">
        <v>0</v>
      </c>
      <c r="F89" s="200">
        <f>E89*D89</f>
        <v>0</v>
      </c>
      <c r="G89" s="69"/>
      <c r="H89" s="69"/>
      <c r="I89" s="69"/>
      <c r="J89" s="69"/>
      <c r="K89" s="69"/>
    </row>
    <row r="90" spans="1:14" s="70" customFormat="1">
      <c r="A90" s="223"/>
      <c r="B90" s="212"/>
      <c r="C90" s="212"/>
      <c r="D90" s="197"/>
      <c r="E90" s="285"/>
      <c r="F90" s="200"/>
      <c r="G90" s="69"/>
      <c r="H90" s="69"/>
      <c r="I90" s="69"/>
      <c r="J90" s="69"/>
      <c r="K90" s="69"/>
    </row>
    <row r="91" spans="1:14" s="70" customFormat="1">
      <c r="A91" s="223"/>
      <c r="B91" s="212" t="s">
        <v>130</v>
      </c>
      <c r="C91" s="212" t="s">
        <v>100</v>
      </c>
      <c r="D91" s="197">
        <v>1</v>
      </c>
      <c r="E91" s="285">
        <v>0</v>
      </c>
      <c r="F91" s="200">
        <f>E91*D91</f>
        <v>0</v>
      </c>
      <c r="G91" s="69"/>
      <c r="H91" s="69"/>
      <c r="I91" s="69"/>
      <c r="J91" s="69"/>
      <c r="K91" s="69"/>
    </row>
    <row r="92" spans="1:14" s="70" customFormat="1">
      <c r="A92" s="223"/>
      <c r="B92" s="212"/>
      <c r="C92" s="212"/>
      <c r="D92" s="197"/>
      <c r="E92" s="285"/>
      <c r="F92" s="200"/>
      <c r="G92" s="69"/>
      <c r="H92" s="69"/>
      <c r="I92" s="69"/>
      <c r="J92" s="69"/>
      <c r="K92" s="69"/>
    </row>
    <row r="93" spans="1:14" s="70" customFormat="1">
      <c r="A93" s="223"/>
      <c r="B93" s="212" t="s">
        <v>131</v>
      </c>
      <c r="C93" s="212" t="s">
        <v>100</v>
      </c>
      <c r="D93" s="197">
        <v>1</v>
      </c>
      <c r="E93" s="285">
        <v>0</v>
      </c>
      <c r="F93" s="200">
        <f>E93*D93</f>
        <v>0</v>
      </c>
      <c r="G93" s="69"/>
      <c r="H93" s="69"/>
      <c r="I93" s="69"/>
      <c r="J93" s="69"/>
      <c r="K93" s="69"/>
    </row>
    <row r="94" spans="1:14" s="70" customFormat="1">
      <c r="A94" s="223"/>
      <c r="B94" s="212"/>
      <c r="C94" s="212"/>
      <c r="D94" s="197"/>
      <c r="E94" s="285"/>
      <c r="F94" s="200"/>
      <c r="G94" s="69"/>
      <c r="H94" s="69"/>
      <c r="I94" s="69"/>
      <c r="J94" s="69"/>
      <c r="K94" s="69"/>
    </row>
    <row r="95" spans="1:14" s="70" customFormat="1">
      <c r="A95" s="223"/>
      <c r="B95" s="212" t="s">
        <v>132</v>
      </c>
      <c r="C95" s="212" t="s">
        <v>100</v>
      </c>
      <c r="D95" s="197">
        <v>1</v>
      </c>
      <c r="E95" s="285">
        <v>0</v>
      </c>
      <c r="F95" s="200">
        <f>E95*D95</f>
        <v>0</v>
      </c>
      <c r="G95" s="73"/>
      <c r="H95" s="69"/>
      <c r="I95" s="69"/>
      <c r="J95" s="69"/>
      <c r="K95" s="69"/>
    </row>
    <row r="96" spans="1:14" s="70" customFormat="1">
      <c r="A96" s="223"/>
      <c r="B96" s="212"/>
      <c r="C96" s="212"/>
      <c r="D96" s="197"/>
      <c r="E96" s="285"/>
      <c r="F96" s="200"/>
      <c r="G96" s="68"/>
      <c r="H96" s="68"/>
      <c r="I96" s="68"/>
      <c r="J96" s="68"/>
      <c r="K96" s="68"/>
      <c r="L96" s="64"/>
      <c r="M96" s="64"/>
      <c r="N96" s="64"/>
    </row>
    <row r="97" spans="1:14" s="70" customFormat="1">
      <c r="A97" s="223"/>
      <c r="B97" s="212" t="s">
        <v>133</v>
      </c>
      <c r="C97" s="212" t="s">
        <v>100</v>
      </c>
      <c r="D97" s="197">
        <v>2</v>
      </c>
      <c r="E97" s="285">
        <v>0</v>
      </c>
      <c r="F97" s="200">
        <f>E97*D97</f>
        <v>0</v>
      </c>
      <c r="G97" s="73"/>
      <c r="H97" s="69"/>
      <c r="I97" s="69"/>
      <c r="J97" s="69"/>
      <c r="K97" s="69"/>
    </row>
    <row r="98" spans="1:14" s="64" customFormat="1">
      <c r="A98" s="223"/>
      <c r="B98" s="212"/>
      <c r="C98" s="212"/>
      <c r="D98" s="197"/>
      <c r="E98" s="285"/>
      <c r="F98" s="200"/>
      <c r="G98" s="68"/>
      <c r="H98" s="68"/>
      <c r="I98" s="68"/>
      <c r="J98" s="68"/>
      <c r="K98" s="68"/>
    </row>
    <row r="99" spans="1:14" s="70" customFormat="1">
      <c r="A99" s="223"/>
      <c r="B99" s="212" t="s">
        <v>134</v>
      </c>
      <c r="C99" s="212" t="s">
        <v>100</v>
      </c>
      <c r="D99" s="197">
        <v>1</v>
      </c>
      <c r="E99" s="285">
        <v>0</v>
      </c>
      <c r="F99" s="200">
        <f>E99*D99</f>
        <v>0</v>
      </c>
      <c r="G99" s="68"/>
      <c r="H99" s="68"/>
      <c r="I99" s="68"/>
      <c r="J99" s="68"/>
      <c r="K99" s="68"/>
      <c r="L99" s="64"/>
      <c r="M99" s="64"/>
      <c r="N99" s="64"/>
    </row>
    <row r="100" spans="1:14" s="64" customFormat="1">
      <c r="A100" s="223"/>
      <c r="B100" s="212"/>
      <c r="C100" s="212"/>
      <c r="D100" s="197"/>
      <c r="E100" s="285"/>
      <c r="F100" s="200"/>
      <c r="G100" s="68"/>
      <c r="H100" s="68"/>
      <c r="I100" s="68"/>
      <c r="J100" s="68"/>
      <c r="K100" s="68"/>
    </row>
    <row r="101" spans="1:14" s="64" customFormat="1">
      <c r="A101" s="223"/>
      <c r="B101" s="212" t="s">
        <v>135</v>
      </c>
      <c r="C101" s="212" t="s">
        <v>15</v>
      </c>
      <c r="D101" s="197">
        <v>1</v>
      </c>
      <c r="E101" s="285">
        <v>0</v>
      </c>
      <c r="F101" s="200">
        <f>D101*E101</f>
        <v>0</v>
      </c>
      <c r="G101" s="68"/>
      <c r="H101" s="68"/>
      <c r="I101" s="68"/>
      <c r="J101" s="68"/>
      <c r="K101" s="68"/>
    </row>
    <row r="102" spans="1:14" s="64" customFormat="1">
      <c r="A102" s="223"/>
      <c r="B102" s="212"/>
      <c r="C102" s="212"/>
      <c r="D102" s="197"/>
      <c r="E102" s="285"/>
      <c r="F102" s="200"/>
      <c r="G102" s="68"/>
      <c r="H102" s="68"/>
      <c r="I102" s="68"/>
      <c r="J102" s="68"/>
      <c r="K102" s="68"/>
    </row>
    <row r="103" spans="1:14" s="64" customFormat="1">
      <c r="A103" s="223"/>
      <c r="B103" s="212" t="s">
        <v>136</v>
      </c>
      <c r="C103" s="212" t="s">
        <v>98</v>
      </c>
      <c r="D103" s="197">
        <v>244</v>
      </c>
      <c r="E103" s="285">
        <v>0</v>
      </c>
      <c r="F103" s="200">
        <f>E103*D103</f>
        <v>0</v>
      </c>
      <c r="G103" s="68"/>
      <c r="H103" s="68"/>
      <c r="I103" s="68"/>
      <c r="J103" s="68"/>
      <c r="K103" s="68"/>
    </row>
    <row r="104" spans="1:14" s="64" customFormat="1">
      <c r="A104" s="223"/>
      <c r="B104" s="212"/>
      <c r="C104" s="212"/>
      <c r="D104" s="197"/>
      <c r="E104" s="285"/>
      <c r="F104" s="200"/>
      <c r="G104" s="68"/>
      <c r="H104" s="62"/>
      <c r="I104" s="62"/>
      <c r="J104" s="62"/>
      <c r="K104" s="62"/>
      <c r="L104" s="62"/>
      <c r="M104" s="62"/>
    </row>
    <row r="105" spans="1:14" s="64" customFormat="1">
      <c r="A105" s="223"/>
      <c r="B105" s="212" t="s">
        <v>137</v>
      </c>
      <c r="C105" s="212" t="s">
        <v>100</v>
      </c>
      <c r="D105" s="197">
        <v>2</v>
      </c>
      <c r="E105" s="285">
        <v>0</v>
      </c>
      <c r="F105" s="200">
        <f>E105*D105</f>
        <v>0</v>
      </c>
      <c r="G105" s="68"/>
      <c r="H105" s="62"/>
      <c r="I105" s="62"/>
      <c r="J105" s="62"/>
      <c r="K105" s="62"/>
      <c r="L105" s="62"/>
      <c r="M105" s="62"/>
    </row>
    <row r="106" spans="1:14" s="64" customFormat="1">
      <c r="A106" s="223"/>
      <c r="B106" s="212"/>
      <c r="C106" s="212"/>
      <c r="D106" s="197"/>
      <c r="E106" s="285"/>
      <c r="F106" s="200"/>
      <c r="G106" s="68"/>
      <c r="H106" s="62"/>
      <c r="I106" s="62"/>
      <c r="J106" s="62"/>
      <c r="K106" s="62"/>
      <c r="L106" s="62"/>
      <c r="M106" s="62"/>
    </row>
    <row r="107" spans="1:14" s="64" customFormat="1">
      <c r="A107" s="223"/>
      <c r="B107" s="212" t="s">
        <v>138</v>
      </c>
      <c r="C107" s="212" t="s">
        <v>100</v>
      </c>
      <c r="D107" s="197">
        <v>2</v>
      </c>
      <c r="E107" s="285">
        <v>0</v>
      </c>
      <c r="F107" s="200">
        <f>E107*D107</f>
        <v>0</v>
      </c>
      <c r="G107" s="68"/>
      <c r="H107" s="68"/>
      <c r="I107" s="62"/>
      <c r="J107" s="62"/>
      <c r="K107" s="62"/>
      <c r="L107" s="62"/>
      <c r="M107" s="62"/>
      <c r="N107" s="62"/>
    </row>
    <row r="108" spans="1:14" s="64" customFormat="1">
      <c r="A108" s="223"/>
      <c r="B108" s="212"/>
      <c r="C108" s="212"/>
      <c r="D108" s="197"/>
      <c r="E108" s="285"/>
      <c r="F108" s="200"/>
      <c r="G108" s="68"/>
      <c r="H108" s="68"/>
      <c r="I108" s="62"/>
      <c r="J108" s="62"/>
      <c r="K108" s="62"/>
      <c r="L108" s="62"/>
      <c r="M108" s="62"/>
      <c r="N108" s="62"/>
    </row>
    <row r="109" spans="1:14" s="64" customFormat="1">
      <c r="A109" s="223">
        <v>4</v>
      </c>
      <c r="B109" s="212" t="s">
        <v>139</v>
      </c>
      <c r="C109" s="212"/>
      <c r="D109" s="197"/>
      <c r="E109" s="285"/>
      <c r="F109" s="200"/>
      <c r="G109" s="68"/>
      <c r="H109" s="68"/>
      <c r="I109" s="62"/>
      <c r="J109" s="62"/>
      <c r="K109" s="62"/>
      <c r="L109" s="62"/>
      <c r="M109" s="62"/>
      <c r="N109" s="62"/>
    </row>
    <row r="110" spans="1:14" s="64" customFormat="1">
      <c r="A110" s="223"/>
      <c r="B110" s="212" t="s">
        <v>140</v>
      </c>
      <c r="C110" s="212" t="s">
        <v>100</v>
      </c>
      <c r="D110" s="197">
        <v>5</v>
      </c>
      <c r="E110" s="285">
        <v>0</v>
      </c>
      <c r="F110" s="200">
        <f>E110*D110</f>
        <v>0</v>
      </c>
      <c r="G110" s="68"/>
      <c r="H110" s="68"/>
      <c r="I110" s="68"/>
      <c r="J110" s="68"/>
      <c r="K110" s="68"/>
      <c r="L110" s="68"/>
    </row>
    <row r="111" spans="1:14" s="64" customFormat="1">
      <c r="A111" s="223" t="s">
        <v>6</v>
      </c>
      <c r="B111" s="212" t="s">
        <v>264</v>
      </c>
      <c r="C111" s="212" t="s">
        <v>100</v>
      </c>
      <c r="D111" s="210">
        <v>3</v>
      </c>
      <c r="E111" s="285">
        <v>0</v>
      </c>
      <c r="F111" s="200">
        <f>E111*D111</f>
        <v>0</v>
      </c>
    </row>
    <row r="112" spans="1:14" s="64" customFormat="1">
      <c r="A112" s="195" t="s">
        <v>6</v>
      </c>
      <c r="B112" s="202"/>
      <c r="C112" s="196"/>
      <c r="D112" s="197"/>
      <c r="E112" s="285"/>
      <c r="F112" s="200"/>
      <c r="G112" s="68"/>
      <c r="H112" s="68"/>
      <c r="I112" s="68"/>
      <c r="J112" s="68"/>
      <c r="K112" s="68"/>
      <c r="L112" s="68"/>
    </row>
    <row r="113" spans="1:14" s="64" customFormat="1" ht="13.8" thickBot="1">
      <c r="A113" s="196"/>
      <c r="B113" s="62" t="s">
        <v>141</v>
      </c>
      <c r="C113" s="196"/>
      <c r="D113" s="207"/>
      <c r="E113" s="287"/>
      <c r="F113" s="190">
        <f>SUM(F66:F112)</f>
        <v>0</v>
      </c>
    </row>
    <row r="114" spans="1:14" s="64" customFormat="1" ht="14.4" thickTop="1" thickBot="1">
      <c r="A114" s="196"/>
      <c r="B114" s="62"/>
      <c r="C114" s="196"/>
      <c r="D114" s="207"/>
      <c r="E114" s="287"/>
      <c r="F114" s="194"/>
    </row>
    <row r="115" spans="1:14" s="108" customFormat="1" ht="19.5" customHeight="1" thickBot="1">
      <c r="A115" s="269" t="s">
        <v>89</v>
      </c>
      <c r="B115" s="270"/>
      <c r="C115" s="270"/>
      <c r="D115" s="111"/>
      <c r="E115" s="288"/>
      <c r="F115" s="113"/>
      <c r="G115" s="80"/>
      <c r="H115" s="80"/>
      <c r="I115" s="80"/>
      <c r="J115" s="80"/>
      <c r="K115" s="80"/>
      <c r="L115" s="80"/>
      <c r="M115" s="80"/>
      <c r="N115" s="80"/>
    </row>
    <row r="116" spans="1:14" s="80" customFormat="1" ht="13.8" thickTop="1">
      <c r="A116" s="265" t="str">
        <f>+B5</f>
        <v>1. PRIPRAVLJALNA IN ZAKLJUČNA DELA</v>
      </c>
      <c r="B116" s="265"/>
      <c r="C116" s="265"/>
      <c r="D116" s="114"/>
      <c r="E116" s="289"/>
      <c r="F116" s="109">
        <f>+F32</f>
        <v>0</v>
      </c>
    </row>
    <row r="117" spans="1:14" s="80" customFormat="1">
      <c r="A117" s="265" t="str">
        <f>+B35</f>
        <v>2. GRADBENA DELA</v>
      </c>
      <c r="B117" s="265"/>
      <c r="C117" s="265"/>
      <c r="D117" s="114"/>
      <c r="E117" s="289"/>
      <c r="F117" s="109">
        <f>+F61</f>
        <v>0</v>
      </c>
      <c r="G117" s="108"/>
      <c r="H117" s="108"/>
      <c r="I117" s="108"/>
      <c r="J117" s="108"/>
      <c r="K117" s="108"/>
      <c r="L117" s="108"/>
      <c r="M117" s="108"/>
      <c r="N117" s="108"/>
    </row>
    <row r="118" spans="1:14" s="80" customFormat="1" ht="13.8" thickBot="1">
      <c r="A118" s="265" t="str">
        <f>+B64</f>
        <v>3. DOBAVA IN MONTAŽA MATERIALA</v>
      </c>
      <c r="B118" s="265"/>
      <c r="C118" s="265"/>
      <c r="D118" s="114"/>
      <c r="E118" s="289"/>
      <c r="F118" s="109">
        <f>+F113</f>
        <v>0</v>
      </c>
      <c r="G118"/>
      <c r="H118"/>
      <c r="I118"/>
      <c r="J118"/>
      <c r="K118"/>
      <c r="L118"/>
      <c r="M118"/>
      <c r="N118"/>
    </row>
    <row r="119" spans="1:14" s="108" customFormat="1" ht="13.8" thickBot="1">
      <c r="A119" s="266" t="s">
        <v>212</v>
      </c>
      <c r="B119" s="267"/>
      <c r="C119" s="267"/>
      <c r="D119" s="115"/>
      <c r="E119" s="290"/>
      <c r="F119" s="116">
        <f>SUM(F116:F118)</f>
        <v>0</v>
      </c>
      <c r="G119"/>
      <c r="H119"/>
      <c r="I119"/>
      <c r="J119"/>
      <c r="K119"/>
      <c r="L119"/>
      <c r="M119"/>
      <c r="N119"/>
    </row>
    <row r="120" spans="1:14">
      <c r="E120" s="291"/>
    </row>
    <row r="121" spans="1:14">
      <c r="E121" s="291"/>
    </row>
    <row r="122" spans="1:14">
      <c r="E122" s="291"/>
    </row>
    <row r="123" spans="1:14">
      <c r="E123" s="291"/>
    </row>
    <row r="124" spans="1:14">
      <c r="E124" s="291"/>
    </row>
    <row r="125" spans="1:14">
      <c r="E125" s="291"/>
    </row>
  </sheetData>
  <sheetProtection algorithmName="SHA-512" hashValue="w9BIpOKdYtWzS9hNxW9oqXj7j23kHFCGmxsKRAsbAWpIcKupfjZvX2Gw+5rL+4nvuSGaqbcS7nM46ccuQVTs6w==" saltValue="6SQ7H0uc/q4ZUMbCJaElVQ==" spinCount="100000" sheet="1" objects="1" scenarios="1"/>
  <mergeCells count="6">
    <mergeCell ref="A117:C117"/>
    <mergeCell ref="A119:C119"/>
    <mergeCell ref="A118:C118"/>
    <mergeCell ref="A2:F2"/>
    <mergeCell ref="A115:C115"/>
    <mergeCell ref="A116:C116"/>
  </mergeCells>
  <pageMargins left="0.70866141732283472" right="0.31496062992125984" top="0.59055118110236227" bottom="0.59055118110236227" header="0.31496062992125984" footer="0.31496062992125984"/>
  <pageSetup paperSize="9" orientation="portrait" r:id="rId1"/>
  <rowBreaks count="2" manualBreakCount="2">
    <brk id="33" max="16383" man="1"/>
    <brk id="6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N156"/>
  <sheetViews>
    <sheetView tabSelected="1" view="pageBreakPreview" topLeftCell="A12" zoomScaleSheetLayoutView="100" workbookViewId="0">
      <selection activeCell="A12" sqref="A1:XFD1048576"/>
    </sheetView>
  </sheetViews>
  <sheetFormatPr defaultColWidth="9.109375" defaultRowHeight="13.2"/>
  <cols>
    <col min="1" max="1" width="5.33203125" style="126" customWidth="1"/>
    <col min="2" max="2" width="5.109375" style="238" customWidth="1"/>
    <col min="3" max="3" width="33.6640625" style="141" customWidth="1"/>
    <col min="4" max="4" width="9.109375" style="97"/>
    <col min="5" max="5" width="9.109375" style="81"/>
    <col min="6" max="6" width="11.5546875" style="98" customWidth="1"/>
    <col min="7" max="7" width="14.33203125" style="98" customWidth="1"/>
    <col min="8" max="16384" width="9.109375" style="81"/>
  </cols>
  <sheetData>
    <row r="2" spans="1:14" s="76" customFormat="1" ht="17.25" customHeight="1">
      <c r="A2" s="120"/>
      <c r="B2" s="233"/>
      <c r="C2" s="274" t="s">
        <v>251</v>
      </c>
      <c r="D2" s="275"/>
      <c r="E2" s="275"/>
      <c r="F2" s="275"/>
      <c r="G2" s="275"/>
    </row>
    <row r="3" spans="1:14" s="77" customFormat="1" ht="15.6">
      <c r="A3" s="124"/>
      <c r="B3" s="234"/>
      <c r="C3" s="137"/>
      <c r="D3" s="120"/>
      <c r="E3" s="120"/>
      <c r="F3" s="121"/>
      <c r="G3" s="121"/>
    </row>
    <row r="4" spans="1:14" s="77" customFormat="1">
      <c r="A4" s="124"/>
      <c r="B4" s="234"/>
      <c r="C4" s="138"/>
      <c r="D4" s="94"/>
      <c r="E4" s="76"/>
    </row>
    <row r="5" spans="1:14" s="77" customFormat="1">
      <c r="A5" s="124"/>
      <c r="B5" s="234"/>
      <c r="C5" s="138"/>
      <c r="D5" s="94"/>
      <c r="E5" s="76"/>
    </row>
    <row r="6" spans="1:14" s="77" customFormat="1">
      <c r="A6" s="124"/>
      <c r="B6" s="234"/>
      <c r="C6" s="138" t="s">
        <v>148</v>
      </c>
      <c r="D6" s="95"/>
    </row>
    <row r="7" spans="1:14" s="77" customFormat="1" ht="31.2" customHeight="1">
      <c r="A7" s="125"/>
      <c r="B7" s="234" t="s">
        <v>149</v>
      </c>
      <c r="C7" s="273" t="s">
        <v>150</v>
      </c>
      <c r="D7" s="273"/>
      <c r="E7" s="273"/>
      <c r="F7" s="273"/>
      <c r="G7" s="273"/>
    </row>
    <row r="8" spans="1:14" s="77" customFormat="1">
      <c r="A8" s="125"/>
      <c r="B8" s="234"/>
      <c r="C8" s="139"/>
      <c r="D8" s="94"/>
      <c r="E8" s="76"/>
    </row>
    <row r="9" spans="1:14" s="77" customFormat="1" ht="41.25" customHeight="1">
      <c r="A9" s="125"/>
      <c r="B9" s="234" t="s">
        <v>149</v>
      </c>
      <c r="C9" s="276" t="s">
        <v>287</v>
      </c>
      <c r="D9" s="276"/>
      <c r="E9" s="276"/>
      <c r="F9" s="276"/>
      <c r="G9" s="276"/>
      <c r="H9" s="271"/>
      <c r="I9" s="272"/>
      <c r="J9" s="272"/>
      <c r="K9" s="272"/>
      <c r="L9" s="272"/>
      <c r="M9" s="272"/>
      <c r="N9" s="272"/>
    </row>
    <row r="10" spans="1:14" s="77" customFormat="1" ht="12.75" customHeight="1">
      <c r="A10" s="124"/>
      <c r="B10" s="234"/>
      <c r="C10" s="140"/>
      <c r="D10" s="95"/>
      <c r="H10" s="272"/>
      <c r="I10" s="272"/>
      <c r="J10" s="272"/>
      <c r="K10" s="272"/>
      <c r="L10" s="272"/>
      <c r="M10" s="272"/>
      <c r="N10" s="272"/>
    </row>
    <row r="11" spans="1:14" s="77" customFormat="1" ht="61.95" customHeight="1">
      <c r="A11" s="125"/>
      <c r="B11" s="234" t="s">
        <v>149</v>
      </c>
      <c r="C11" s="277" t="s">
        <v>151</v>
      </c>
      <c r="D11" s="277"/>
      <c r="E11" s="277"/>
      <c r="F11" s="277"/>
      <c r="G11" s="277"/>
    </row>
    <row r="12" spans="1:14" s="77" customFormat="1">
      <c r="A12" s="125"/>
      <c r="B12" s="234"/>
      <c r="C12" s="139"/>
      <c r="D12" s="94"/>
      <c r="E12" s="76"/>
    </row>
    <row r="13" spans="1:14" s="77" customFormat="1" ht="37.200000000000003" customHeight="1">
      <c r="A13" s="124"/>
      <c r="B13" s="234" t="s">
        <v>149</v>
      </c>
      <c r="C13" s="277" t="s">
        <v>152</v>
      </c>
      <c r="D13" s="277"/>
      <c r="E13" s="277"/>
      <c r="F13" s="277"/>
      <c r="G13" s="277"/>
    </row>
    <row r="14" spans="1:14" s="77" customFormat="1">
      <c r="A14" s="124"/>
      <c r="B14" s="234"/>
      <c r="C14" s="139"/>
      <c r="D14" s="94"/>
      <c r="E14" s="76"/>
    </row>
    <row r="15" spans="1:14" s="77" customFormat="1" ht="51.6" customHeight="1">
      <c r="A15" s="124"/>
      <c r="B15" s="234" t="s">
        <v>149</v>
      </c>
      <c r="C15" s="277" t="s">
        <v>153</v>
      </c>
      <c r="D15" s="277"/>
      <c r="E15" s="277"/>
      <c r="F15" s="277"/>
      <c r="G15" s="277"/>
    </row>
    <row r="16" spans="1:14" s="77" customFormat="1">
      <c r="A16" s="124"/>
      <c r="B16" s="234"/>
      <c r="C16" s="139"/>
      <c r="D16" s="94"/>
      <c r="E16" s="76"/>
    </row>
    <row r="17" spans="1:7" s="77" customFormat="1">
      <c r="A17" s="124"/>
      <c r="B17" s="234" t="s">
        <v>149</v>
      </c>
      <c r="C17" s="273" t="s">
        <v>154</v>
      </c>
      <c r="D17" s="273"/>
      <c r="E17" s="273"/>
      <c r="F17" s="273"/>
      <c r="G17" s="273"/>
    </row>
    <row r="18" spans="1:7" s="77" customFormat="1">
      <c r="A18" s="124"/>
      <c r="B18" s="234"/>
      <c r="C18" s="139"/>
      <c r="D18" s="94"/>
      <c r="E18" s="76"/>
    </row>
    <row r="20" spans="1:7" s="100" customFormat="1" ht="26.4">
      <c r="A20" s="171"/>
      <c r="B20" s="172"/>
      <c r="C20" s="164" t="s">
        <v>244</v>
      </c>
      <c r="D20" s="164" t="s">
        <v>92</v>
      </c>
      <c r="E20" s="165" t="s">
        <v>93</v>
      </c>
      <c r="F20" s="174" t="s">
        <v>94</v>
      </c>
      <c r="G20" s="164" t="s">
        <v>95</v>
      </c>
    </row>
    <row r="21" spans="1:7" s="78" customFormat="1" ht="25.2" customHeight="1">
      <c r="A21" s="127"/>
      <c r="B21" s="235"/>
      <c r="C21" s="127"/>
      <c r="F21" s="292"/>
      <c r="G21" s="96"/>
    </row>
    <row r="22" spans="1:7" s="82" customFormat="1" ht="52.8">
      <c r="A22" s="128"/>
      <c r="B22" s="236">
        <f>1+B21</f>
        <v>1</v>
      </c>
      <c r="C22" s="142" t="s">
        <v>156</v>
      </c>
      <c r="D22" s="101" t="s">
        <v>51</v>
      </c>
      <c r="E22" s="82">
        <v>1</v>
      </c>
      <c r="F22" s="293">
        <v>0</v>
      </c>
      <c r="G22" s="102">
        <f>E22*F22</f>
        <v>0</v>
      </c>
    </row>
    <row r="23" spans="1:7" s="80" customFormat="1">
      <c r="A23" s="129"/>
      <c r="B23" s="237"/>
      <c r="C23" s="143"/>
      <c r="D23" s="103"/>
      <c r="F23" s="294"/>
      <c r="G23" s="104"/>
    </row>
    <row r="24" spans="1:7" ht="39.6">
      <c r="B24" s="237">
        <f>1+B22</f>
        <v>2</v>
      </c>
      <c r="C24" s="141" t="s">
        <v>158</v>
      </c>
      <c r="D24" s="99" t="s">
        <v>159</v>
      </c>
      <c r="E24" s="81">
        <v>380</v>
      </c>
      <c r="F24" s="295">
        <v>0</v>
      </c>
      <c r="G24" s="98">
        <f>E24*F24</f>
        <v>0</v>
      </c>
    </row>
    <row r="25" spans="1:7">
      <c r="D25" s="99"/>
      <c r="F25" s="295"/>
    </row>
    <row r="26" spans="1:7" ht="52.8">
      <c r="B26" s="238">
        <f>1+B24</f>
        <v>3</v>
      </c>
      <c r="C26" s="141" t="s">
        <v>160</v>
      </c>
      <c r="D26" s="99" t="s">
        <v>159</v>
      </c>
      <c r="E26" s="81">
        <v>380</v>
      </c>
      <c r="F26" s="295">
        <v>0</v>
      </c>
      <c r="G26" s="98">
        <f>E26*F26</f>
        <v>0</v>
      </c>
    </row>
    <row r="27" spans="1:7">
      <c r="D27" s="99"/>
      <c r="F27" s="295"/>
    </row>
    <row r="28" spans="1:7" ht="39.6">
      <c r="B28" s="238">
        <f>1+B26</f>
        <v>4</v>
      </c>
      <c r="C28" s="141" t="s">
        <v>161</v>
      </c>
      <c r="D28" s="99" t="s">
        <v>159</v>
      </c>
      <c r="E28" s="81">
        <v>100</v>
      </c>
      <c r="F28" s="295">
        <v>0</v>
      </c>
      <c r="G28" s="98">
        <f>E28*F28</f>
        <v>0</v>
      </c>
    </row>
    <row r="29" spans="1:7">
      <c r="D29" s="99"/>
      <c r="F29" s="295"/>
    </row>
    <row r="30" spans="1:7" ht="92.25" customHeight="1">
      <c r="B30" s="238">
        <f>1+B28</f>
        <v>5</v>
      </c>
      <c r="C30" s="145" t="s">
        <v>288</v>
      </c>
      <c r="D30" s="99" t="s">
        <v>100</v>
      </c>
      <c r="E30" s="81">
        <v>8</v>
      </c>
      <c r="F30" s="295">
        <v>0</v>
      </c>
      <c r="G30" s="98">
        <f>E30*F30</f>
        <v>0</v>
      </c>
    </row>
    <row r="31" spans="1:7" ht="39.6">
      <c r="C31" s="146" t="s">
        <v>162</v>
      </c>
      <c r="D31" s="99"/>
      <c r="F31" s="295"/>
    </row>
    <row r="32" spans="1:7" ht="79.2">
      <c r="C32" s="146" t="s">
        <v>163</v>
      </c>
      <c r="D32" s="99"/>
      <c r="F32" s="295"/>
    </row>
    <row r="33" spans="3:6" ht="66">
      <c r="C33" s="146" t="s">
        <v>164</v>
      </c>
      <c r="D33" s="99"/>
      <c r="F33" s="295"/>
    </row>
    <row r="34" spans="3:6" ht="132">
      <c r="C34" s="146" t="s">
        <v>165</v>
      </c>
      <c r="D34" s="99"/>
      <c r="F34" s="295"/>
    </row>
    <row r="35" spans="3:6" ht="66">
      <c r="C35" s="146" t="s">
        <v>166</v>
      </c>
      <c r="D35" s="99"/>
      <c r="F35" s="295"/>
    </row>
    <row r="36" spans="3:6" ht="52.8">
      <c r="C36" s="146" t="s">
        <v>167</v>
      </c>
      <c r="D36" s="99"/>
      <c r="F36" s="295"/>
    </row>
    <row r="37" spans="3:6" ht="39.6">
      <c r="C37" s="146" t="s">
        <v>168</v>
      </c>
      <c r="D37" s="99"/>
      <c r="F37" s="295"/>
    </row>
    <row r="38" spans="3:6" ht="39.6">
      <c r="C38" s="146" t="s">
        <v>169</v>
      </c>
      <c r="D38" s="99"/>
      <c r="F38" s="295"/>
    </row>
    <row r="39" spans="3:6" ht="105.6">
      <c r="C39" s="146" t="s">
        <v>170</v>
      </c>
      <c r="D39" s="99"/>
      <c r="F39" s="295"/>
    </row>
    <row r="40" spans="3:6" ht="39.6">
      <c r="C40" s="146" t="s">
        <v>171</v>
      </c>
      <c r="D40" s="99"/>
      <c r="F40" s="295"/>
    </row>
    <row r="41" spans="3:6">
      <c r="C41" s="146" t="s">
        <v>172</v>
      </c>
      <c r="D41" s="99"/>
      <c r="F41" s="295"/>
    </row>
    <row r="42" spans="3:6" ht="26.4">
      <c r="C42" s="147" t="s">
        <v>240</v>
      </c>
      <c r="D42" s="99"/>
      <c r="F42" s="295"/>
    </row>
    <row r="43" spans="3:6" ht="26.4">
      <c r="C43" s="148" t="s">
        <v>173</v>
      </c>
      <c r="D43" s="99"/>
      <c r="F43" s="295"/>
    </row>
    <row r="44" spans="3:6" ht="26.4">
      <c r="C44" s="148" t="s">
        <v>174</v>
      </c>
      <c r="D44" s="99"/>
      <c r="F44" s="295"/>
    </row>
    <row r="45" spans="3:6" ht="26.4">
      <c r="C45" s="148" t="s">
        <v>175</v>
      </c>
      <c r="D45" s="99"/>
      <c r="F45" s="295"/>
    </row>
    <row r="46" spans="3:6">
      <c r="C46" s="148" t="s">
        <v>176</v>
      </c>
      <c r="D46" s="99"/>
      <c r="F46" s="295"/>
    </row>
    <row r="47" spans="3:6" ht="52.8">
      <c r="C47" s="149" t="s">
        <v>177</v>
      </c>
      <c r="D47" s="99"/>
      <c r="F47" s="295"/>
    </row>
    <row r="48" spans="3:6" ht="26.4">
      <c r="C48" s="149" t="s">
        <v>178</v>
      </c>
      <c r="D48" s="99"/>
      <c r="F48" s="295"/>
    </row>
    <row r="49" spans="2:7" ht="39.6">
      <c r="C49" s="150" t="s">
        <v>179</v>
      </c>
      <c r="D49" s="99"/>
      <c r="F49" s="295"/>
    </row>
    <row r="50" spans="2:7" ht="92.4">
      <c r="C50" s="150" t="s">
        <v>180</v>
      </c>
      <c r="D50" s="99"/>
      <c r="F50" s="295"/>
    </row>
    <row r="51" spans="2:7">
      <c r="C51" s="150" t="s">
        <v>181</v>
      </c>
      <c r="D51" s="99"/>
      <c r="F51" s="295"/>
    </row>
    <row r="52" spans="2:7" ht="26.4">
      <c r="C52" s="149" t="s">
        <v>182</v>
      </c>
      <c r="D52" s="99"/>
      <c r="F52" s="295"/>
    </row>
    <row r="53" spans="2:7">
      <c r="C53" s="145"/>
      <c r="D53" s="99"/>
      <c r="F53" s="295"/>
    </row>
    <row r="54" spans="2:7" ht="91.5" customHeight="1">
      <c r="B54" s="238">
        <f>1+B30</f>
        <v>6</v>
      </c>
      <c r="C54" s="145" t="s">
        <v>289</v>
      </c>
      <c r="D54" s="99" t="s">
        <v>100</v>
      </c>
      <c r="E54" s="81">
        <v>2</v>
      </c>
      <c r="F54" s="295">
        <v>0</v>
      </c>
      <c r="G54" s="98">
        <f>E54*F54</f>
        <v>0</v>
      </c>
    </row>
    <row r="55" spans="2:7" ht="39.6">
      <c r="C55" s="146" t="s">
        <v>162</v>
      </c>
      <c r="D55" s="99"/>
      <c r="F55" s="295"/>
    </row>
    <row r="56" spans="2:7" ht="79.2">
      <c r="C56" s="146" t="s">
        <v>163</v>
      </c>
      <c r="D56" s="99"/>
      <c r="F56" s="295"/>
    </row>
    <row r="57" spans="2:7" ht="66">
      <c r="C57" s="146" t="s">
        <v>164</v>
      </c>
      <c r="D57" s="99"/>
      <c r="F57" s="295"/>
    </row>
    <row r="58" spans="2:7" ht="144.75" customHeight="1">
      <c r="C58" s="146" t="s">
        <v>165</v>
      </c>
      <c r="D58" s="99"/>
      <c r="F58" s="295"/>
    </row>
    <row r="59" spans="2:7" ht="66">
      <c r="C59" s="146" t="s">
        <v>166</v>
      </c>
      <c r="D59" s="99"/>
      <c r="F59" s="295"/>
    </row>
    <row r="60" spans="2:7" ht="52.8">
      <c r="C60" s="146" t="s">
        <v>167</v>
      </c>
      <c r="D60" s="99"/>
      <c r="F60" s="295"/>
    </row>
    <row r="61" spans="2:7" ht="39.6">
      <c r="C61" s="146" t="s">
        <v>168</v>
      </c>
      <c r="D61" s="99"/>
      <c r="F61" s="295"/>
    </row>
    <row r="62" spans="2:7" ht="39.6">
      <c r="C62" s="146" t="s">
        <v>169</v>
      </c>
      <c r="D62" s="99"/>
      <c r="F62" s="295"/>
    </row>
    <row r="63" spans="2:7" ht="105.6">
      <c r="C63" s="146" t="s">
        <v>170</v>
      </c>
      <c r="D63" s="99"/>
      <c r="F63" s="295"/>
    </row>
    <row r="64" spans="2:7" ht="39.6">
      <c r="C64" s="146" t="s">
        <v>171</v>
      </c>
      <c r="D64" s="99"/>
      <c r="F64" s="295"/>
    </row>
    <row r="65" spans="1:7">
      <c r="C65" s="146" t="s">
        <v>172</v>
      </c>
      <c r="D65" s="99"/>
      <c r="F65" s="295"/>
    </row>
    <row r="66" spans="1:7" ht="26.4">
      <c r="C66" s="147" t="s">
        <v>240</v>
      </c>
      <c r="D66" s="99"/>
      <c r="F66" s="295"/>
    </row>
    <row r="67" spans="1:7" ht="26.4">
      <c r="C67" s="148" t="s">
        <v>173</v>
      </c>
      <c r="D67" s="99"/>
      <c r="F67" s="295"/>
    </row>
    <row r="68" spans="1:7" ht="26.4">
      <c r="C68" s="148" t="s">
        <v>174</v>
      </c>
      <c r="D68" s="99"/>
      <c r="F68" s="295"/>
    </row>
    <row r="69" spans="1:7" ht="26.4">
      <c r="C69" s="148" t="s">
        <v>175</v>
      </c>
      <c r="D69" s="99"/>
      <c r="F69" s="295"/>
    </row>
    <row r="70" spans="1:7">
      <c r="C70" s="148" t="s">
        <v>176</v>
      </c>
      <c r="D70" s="99"/>
      <c r="F70" s="295"/>
    </row>
    <row r="71" spans="1:7" ht="52.8">
      <c r="C71" s="149" t="s">
        <v>177</v>
      </c>
      <c r="D71" s="99"/>
      <c r="F71" s="295"/>
    </row>
    <row r="72" spans="1:7" ht="26.4">
      <c r="C72" s="149" t="s">
        <v>178</v>
      </c>
      <c r="D72" s="99"/>
      <c r="F72" s="295"/>
    </row>
    <row r="73" spans="1:7" ht="39.6">
      <c r="C73" s="150" t="s">
        <v>179</v>
      </c>
      <c r="D73" s="99"/>
      <c r="F73" s="295"/>
    </row>
    <row r="74" spans="1:7" ht="92.4">
      <c r="C74" s="150" t="s">
        <v>180</v>
      </c>
      <c r="D74" s="99"/>
      <c r="F74" s="295"/>
    </row>
    <row r="75" spans="1:7">
      <c r="C75" s="150" t="s">
        <v>181</v>
      </c>
      <c r="D75" s="99"/>
      <c r="F75" s="295"/>
    </row>
    <row r="76" spans="1:7" ht="26.4">
      <c r="C76" s="149" t="s">
        <v>182</v>
      </c>
      <c r="D76" s="99"/>
      <c r="F76" s="295"/>
    </row>
    <row r="77" spans="1:7">
      <c r="C77" s="145"/>
      <c r="D77" s="99"/>
      <c r="F77" s="295"/>
    </row>
    <row r="78" spans="1:7" s="80" customFormat="1" ht="78" customHeight="1">
      <c r="A78" s="129"/>
      <c r="B78" s="237">
        <f>1+B54</f>
        <v>7</v>
      </c>
      <c r="C78" s="144" t="s">
        <v>183</v>
      </c>
      <c r="D78" s="103" t="s">
        <v>100</v>
      </c>
      <c r="E78" s="80">
        <v>10</v>
      </c>
      <c r="F78" s="294">
        <v>0</v>
      </c>
      <c r="G78" s="104">
        <f>E78*F78</f>
        <v>0</v>
      </c>
    </row>
    <row r="79" spans="1:7" s="80" customFormat="1">
      <c r="A79" s="129"/>
      <c r="B79" s="237"/>
      <c r="C79" s="144"/>
      <c r="D79" s="103"/>
      <c r="F79" s="294"/>
      <c r="G79" s="104"/>
    </row>
    <row r="80" spans="1:7" s="80" customFormat="1" ht="116.25" customHeight="1">
      <c r="A80" s="129"/>
      <c r="B80" s="237">
        <f>1+B78</f>
        <v>8</v>
      </c>
      <c r="C80" s="143" t="s">
        <v>184</v>
      </c>
      <c r="D80" s="103" t="s">
        <v>100</v>
      </c>
      <c r="E80" s="80">
        <v>1</v>
      </c>
      <c r="F80" s="294">
        <v>0</v>
      </c>
      <c r="G80" s="104">
        <f>E80*F80</f>
        <v>0</v>
      </c>
    </row>
    <row r="81" spans="1:7">
      <c r="D81" s="99"/>
      <c r="F81" s="295"/>
    </row>
    <row r="82" spans="1:7" ht="66">
      <c r="B82" s="238">
        <f>1+B80</f>
        <v>9</v>
      </c>
      <c r="C82" s="141" t="s">
        <v>185</v>
      </c>
      <c r="D82" s="99" t="s">
        <v>100</v>
      </c>
      <c r="E82" s="81">
        <v>10</v>
      </c>
      <c r="F82" s="295">
        <v>0</v>
      </c>
      <c r="G82" s="98">
        <f>E82*F82</f>
        <v>0</v>
      </c>
    </row>
    <row r="83" spans="1:7">
      <c r="D83" s="99"/>
      <c r="F83" s="295"/>
    </row>
    <row r="84" spans="1:7" ht="52.8">
      <c r="B84" s="238">
        <f>1+B82</f>
        <v>10</v>
      </c>
      <c r="C84" s="141" t="s">
        <v>186</v>
      </c>
      <c r="D84" s="99" t="s">
        <v>100</v>
      </c>
      <c r="E84" s="81">
        <v>10</v>
      </c>
      <c r="F84" s="295">
        <v>0</v>
      </c>
      <c r="G84" s="98">
        <f>E84*F84</f>
        <v>0</v>
      </c>
    </row>
    <row r="85" spans="1:7">
      <c r="D85" s="99"/>
      <c r="E85" s="78"/>
      <c r="F85" s="292"/>
      <c r="G85" s="96"/>
    </row>
    <row r="86" spans="1:7" ht="39.6">
      <c r="B86" s="238">
        <f>1+B84</f>
        <v>11</v>
      </c>
      <c r="C86" s="141" t="s">
        <v>187</v>
      </c>
      <c r="D86" s="99" t="s">
        <v>100</v>
      </c>
      <c r="E86" s="81">
        <v>10</v>
      </c>
      <c r="F86" s="295">
        <v>0</v>
      </c>
      <c r="G86" s="98">
        <f>E86*F86</f>
        <v>0</v>
      </c>
    </row>
    <row r="87" spans="1:7">
      <c r="D87" s="99"/>
      <c r="E87" s="78"/>
      <c r="F87" s="292"/>
      <c r="G87" s="96"/>
    </row>
    <row r="88" spans="1:7" ht="39.6">
      <c r="B88" s="238">
        <f>1+B86</f>
        <v>12</v>
      </c>
      <c r="C88" s="141" t="s">
        <v>188</v>
      </c>
      <c r="D88" s="99" t="s">
        <v>100</v>
      </c>
      <c r="E88" s="81">
        <v>1</v>
      </c>
      <c r="F88" s="295">
        <v>0</v>
      </c>
      <c r="G88" s="98">
        <f>E88*F88</f>
        <v>0</v>
      </c>
    </row>
    <row r="89" spans="1:7">
      <c r="D89" s="99"/>
      <c r="F89" s="295"/>
    </row>
    <row r="90" spans="1:7" s="80" customFormat="1" ht="66">
      <c r="A90" s="129"/>
      <c r="B90" s="237">
        <f>1+B88</f>
        <v>13</v>
      </c>
      <c r="C90" s="144" t="s">
        <v>189</v>
      </c>
      <c r="D90" s="103" t="s">
        <v>159</v>
      </c>
      <c r="E90" s="80">
        <v>30</v>
      </c>
      <c r="F90" s="294">
        <v>0</v>
      </c>
      <c r="G90" s="104">
        <f>E90*F90</f>
        <v>0</v>
      </c>
    </row>
    <row r="91" spans="1:7" s="80" customFormat="1">
      <c r="A91" s="129"/>
      <c r="B91" s="237"/>
      <c r="C91" s="144"/>
      <c r="D91" s="103"/>
      <c r="F91" s="294"/>
      <c r="G91" s="104"/>
    </row>
    <row r="92" spans="1:7" s="80" customFormat="1" ht="52.8">
      <c r="A92" s="129"/>
      <c r="B92" s="237">
        <f>1+B90</f>
        <v>14</v>
      </c>
      <c r="C92" s="144" t="s">
        <v>190</v>
      </c>
      <c r="D92" s="103" t="s">
        <v>159</v>
      </c>
      <c r="E92" s="80">
        <v>350</v>
      </c>
      <c r="F92" s="294">
        <v>0</v>
      </c>
      <c r="G92" s="104">
        <f>E92*F92</f>
        <v>0</v>
      </c>
    </row>
    <row r="93" spans="1:7" s="80" customFormat="1">
      <c r="A93" s="129"/>
      <c r="B93" s="237"/>
      <c r="C93" s="144"/>
      <c r="D93" s="103"/>
      <c r="F93" s="294"/>
      <c r="G93" s="104"/>
    </row>
    <row r="94" spans="1:7" s="79" customFormat="1" ht="66">
      <c r="A94" s="130"/>
      <c r="B94" s="237">
        <f>1+B92</f>
        <v>15</v>
      </c>
      <c r="C94" s="144" t="s">
        <v>191</v>
      </c>
      <c r="D94" s="103" t="s">
        <v>159</v>
      </c>
      <c r="E94" s="80">
        <v>320</v>
      </c>
      <c r="F94" s="294">
        <v>0</v>
      </c>
      <c r="G94" s="104">
        <f>E94*F94</f>
        <v>0</v>
      </c>
    </row>
    <row r="95" spans="1:7" s="79" customFormat="1">
      <c r="A95" s="130"/>
      <c r="B95" s="237"/>
      <c r="C95" s="144"/>
      <c r="D95" s="103"/>
      <c r="E95" s="80"/>
      <c r="F95" s="294"/>
      <c r="G95" s="104"/>
    </row>
    <row r="96" spans="1:7" s="80" customFormat="1" ht="26.4">
      <c r="A96" s="129"/>
      <c r="B96" s="237">
        <f>1+B94</f>
        <v>16</v>
      </c>
      <c r="C96" s="144" t="s">
        <v>192</v>
      </c>
      <c r="D96" s="103" t="s">
        <v>159</v>
      </c>
      <c r="E96" s="80">
        <v>340</v>
      </c>
      <c r="F96" s="294">
        <v>0</v>
      </c>
      <c r="G96" s="104">
        <f>E96*F96</f>
        <v>0</v>
      </c>
    </row>
    <row r="97" spans="1:7">
      <c r="C97" s="151"/>
      <c r="D97" s="99"/>
      <c r="F97" s="295"/>
    </row>
    <row r="98" spans="1:7" s="80" customFormat="1" ht="27.75" customHeight="1">
      <c r="A98" s="129"/>
      <c r="B98" s="237">
        <f>1+B96</f>
        <v>17</v>
      </c>
      <c r="C98" s="143" t="s">
        <v>193</v>
      </c>
      <c r="D98" s="103" t="s">
        <v>159</v>
      </c>
      <c r="E98" s="80">
        <v>380</v>
      </c>
      <c r="F98" s="294">
        <v>0</v>
      </c>
      <c r="G98" s="104">
        <f>E98*F98</f>
        <v>0</v>
      </c>
    </row>
    <row r="99" spans="1:7" s="80" customFormat="1">
      <c r="A99" s="129"/>
      <c r="B99" s="237"/>
      <c r="C99" s="144"/>
      <c r="D99" s="103"/>
      <c r="F99" s="294"/>
      <c r="G99" s="104"/>
    </row>
    <row r="100" spans="1:7" s="80" customFormat="1" ht="62.25" customHeight="1">
      <c r="A100" s="129"/>
      <c r="B100" s="237">
        <f>1+B98</f>
        <v>18</v>
      </c>
      <c r="C100" s="143" t="s">
        <v>194</v>
      </c>
      <c r="D100" s="103" t="s">
        <v>100</v>
      </c>
      <c r="E100" s="80">
        <v>26</v>
      </c>
      <c r="F100" s="294">
        <v>0</v>
      </c>
      <c r="G100" s="104">
        <f>E100*F100</f>
        <v>0</v>
      </c>
    </row>
    <row r="101" spans="1:7" s="80" customFormat="1">
      <c r="A101" s="129"/>
      <c r="B101" s="237"/>
      <c r="C101" s="144"/>
      <c r="D101" s="103"/>
      <c r="F101" s="294"/>
      <c r="G101" s="104"/>
    </row>
    <row r="102" spans="1:7" s="80" customFormat="1" ht="26.4">
      <c r="A102" s="129"/>
      <c r="B102" s="237">
        <f>1+B100</f>
        <v>19</v>
      </c>
      <c r="C102" s="144" t="s">
        <v>195</v>
      </c>
      <c r="D102" s="103" t="s">
        <v>100</v>
      </c>
      <c r="E102" s="80">
        <v>10</v>
      </c>
      <c r="F102" s="294">
        <v>0</v>
      </c>
      <c r="G102" s="104">
        <f>E102*F102</f>
        <v>0</v>
      </c>
    </row>
    <row r="103" spans="1:7" s="79" customFormat="1">
      <c r="A103" s="130"/>
      <c r="B103" s="239"/>
      <c r="C103" s="144"/>
      <c r="D103" s="103"/>
      <c r="E103" s="80"/>
      <c r="F103" s="294"/>
      <c r="G103" s="104"/>
    </row>
    <row r="104" spans="1:7" s="79" customFormat="1" ht="64.5" customHeight="1">
      <c r="A104" s="130"/>
      <c r="B104" s="237">
        <f>1+B102</f>
        <v>20</v>
      </c>
      <c r="C104" s="144" t="s">
        <v>196</v>
      </c>
      <c r="D104" s="103" t="s">
        <v>15</v>
      </c>
      <c r="E104" s="80">
        <v>1</v>
      </c>
      <c r="F104" s="294">
        <v>0</v>
      </c>
      <c r="G104" s="104">
        <f>E104*F104</f>
        <v>0</v>
      </c>
    </row>
    <row r="105" spans="1:7" s="79" customFormat="1">
      <c r="A105" s="130"/>
      <c r="B105" s="237"/>
      <c r="C105" s="144"/>
      <c r="D105" s="103"/>
      <c r="E105" s="80"/>
      <c r="F105" s="294"/>
      <c r="G105" s="104"/>
    </row>
    <row r="106" spans="1:7" s="79" customFormat="1" ht="26.4">
      <c r="A106" s="130"/>
      <c r="B106" s="237">
        <f>1+B104</f>
        <v>21</v>
      </c>
      <c r="C106" s="144" t="s">
        <v>197</v>
      </c>
      <c r="D106" s="103" t="s">
        <v>15</v>
      </c>
      <c r="E106" s="80">
        <v>1</v>
      </c>
      <c r="F106" s="294">
        <v>0</v>
      </c>
      <c r="G106" s="104">
        <f>E106*F106</f>
        <v>0</v>
      </c>
    </row>
    <row r="107" spans="1:7" s="79" customFormat="1">
      <c r="A107" s="130"/>
      <c r="B107" s="237"/>
      <c r="C107" s="144"/>
      <c r="D107" s="103"/>
      <c r="E107" s="80"/>
      <c r="F107" s="294"/>
      <c r="G107" s="104"/>
    </row>
    <row r="108" spans="1:7" s="79" customFormat="1" ht="26.4">
      <c r="A108" s="130"/>
      <c r="B108" s="237">
        <f>1+B106</f>
        <v>22</v>
      </c>
      <c r="C108" s="162" t="s">
        <v>250</v>
      </c>
      <c r="D108" s="158" t="s">
        <v>63</v>
      </c>
      <c r="E108" s="80">
        <v>4</v>
      </c>
      <c r="F108" s="294">
        <v>0</v>
      </c>
      <c r="G108" s="104">
        <f>E108*F108</f>
        <v>0</v>
      </c>
    </row>
    <row r="109" spans="1:7" s="79" customFormat="1">
      <c r="A109" s="130"/>
      <c r="B109" s="237"/>
      <c r="C109" s="144"/>
      <c r="D109" s="103"/>
      <c r="E109" s="80"/>
      <c r="F109" s="294"/>
      <c r="G109" s="104"/>
    </row>
    <row r="110" spans="1:7" s="79" customFormat="1" ht="42" customHeight="1">
      <c r="A110" s="130"/>
      <c r="B110" s="237">
        <f>1+B108</f>
        <v>23</v>
      </c>
      <c r="C110" s="162" t="s">
        <v>252</v>
      </c>
      <c r="D110" s="103" t="s">
        <v>15</v>
      </c>
      <c r="E110" s="80">
        <v>1</v>
      </c>
      <c r="F110" s="294">
        <v>0</v>
      </c>
      <c r="G110" s="104">
        <f>E110*F110</f>
        <v>0</v>
      </c>
    </row>
    <row r="111" spans="1:7" s="79" customFormat="1">
      <c r="A111" s="130"/>
      <c r="B111" s="237"/>
      <c r="C111" s="144"/>
      <c r="D111" s="103"/>
      <c r="E111" s="80"/>
      <c r="F111" s="294"/>
      <c r="G111" s="104"/>
    </row>
    <row r="112" spans="1:7" s="79" customFormat="1" ht="26.4">
      <c r="A112" s="130"/>
      <c r="B112" s="237">
        <f>1+B110</f>
        <v>24</v>
      </c>
      <c r="C112" s="162" t="s">
        <v>253</v>
      </c>
      <c r="D112" s="103" t="s">
        <v>15</v>
      </c>
      <c r="E112" s="80">
        <v>1</v>
      </c>
      <c r="F112" s="294">
        <v>0</v>
      </c>
      <c r="G112" s="104">
        <f>E112*F112</f>
        <v>0</v>
      </c>
    </row>
    <row r="113" spans="1:7" s="79" customFormat="1">
      <c r="A113" s="130"/>
      <c r="B113" s="237"/>
      <c r="C113" s="144"/>
      <c r="D113" s="103"/>
      <c r="E113" s="80"/>
      <c r="F113" s="294"/>
      <c r="G113" s="104"/>
    </row>
    <row r="114" spans="1:7" s="79" customFormat="1" ht="26.25" customHeight="1">
      <c r="A114" s="130"/>
      <c r="B114" s="237">
        <f>1+B112</f>
        <v>25</v>
      </c>
      <c r="C114" s="144" t="s">
        <v>198</v>
      </c>
      <c r="D114" s="103" t="s">
        <v>15</v>
      </c>
      <c r="E114" s="80">
        <v>1</v>
      </c>
      <c r="F114" s="294">
        <v>0</v>
      </c>
      <c r="G114" s="104">
        <f>E114*F114</f>
        <v>0</v>
      </c>
    </row>
    <row r="115" spans="1:7" s="79" customFormat="1">
      <c r="A115" s="130"/>
      <c r="B115" s="237"/>
      <c r="C115" s="144"/>
      <c r="D115" s="103"/>
      <c r="E115" s="80"/>
      <c r="F115" s="294"/>
      <c r="G115" s="104"/>
    </row>
    <row r="116" spans="1:7" s="79" customFormat="1" ht="26.4">
      <c r="A116" s="130"/>
      <c r="B116" s="237">
        <f>1+B114</f>
        <v>26</v>
      </c>
      <c r="C116" s="143" t="s">
        <v>199</v>
      </c>
      <c r="D116" s="103" t="s">
        <v>15</v>
      </c>
      <c r="E116" s="80">
        <v>1</v>
      </c>
      <c r="F116" s="294">
        <v>0</v>
      </c>
      <c r="G116" s="104">
        <f>E116*F116</f>
        <v>0</v>
      </c>
    </row>
    <row r="117" spans="1:7" s="79" customFormat="1">
      <c r="A117" s="130"/>
      <c r="B117" s="239"/>
      <c r="C117" s="143"/>
      <c r="F117" s="296"/>
      <c r="G117" s="105"/>
    </row>
    <row r="118" spans="1:7" s="80" customFormat="1" ht="13.8" thickBot="1">
      <c r="A118" s="177"/>
      <c r="B118" s="240">
        <f>1+B116</f>
        <v>27</v>
      </c>
      <c r="C118" s="178" t="s">
        <v>247</v>
      </c>
      <c r="D118" s="179" t="s">
        <v>200</v>
      </c>
      <c r="E118" s="180">
        <v>0.03</v>
      </c>
      <c r="F118" s="297">
        <v>0.03</v>
      </c>
      <c r="G118" s="181">
        <f>ROUND(SUM(G22:G116)*F118,0)</f>
        <v>0</v>
      </c>
    </row>
    <row r="119" spans="1:7" s="80" customFormat="1">
      <c r="A119" s="129"/>
      <c r="B119" s="237"/>
      <c r="C119" s="143"/>
      <c r="D119" s="103"/>
      <c r="E119" s="106"/>
      <c r="F119" s="298"/>
      <c r="G119" s="104"/>
    </row>
    <row r="120" spans="1:7" s="108" customFormat="1" ht="13.8" thickBot="1">
      <c r="A120" s="131"/>
      <c r="B120" s="241"/>
      <c r="C120" s="152" t="s">
        <v>155</v>
      </c>
      <c r="D120" s="107"/>
      <c r="F120" s="299"/>
      <c r="G120" s="190">
        <f>SUM(G22:G119)</f>
        <v>0</v>
      </c>
    </row>
    <row r="121" spans="1:7" s="108" customFormat="1" ht="13.8" thickTop="1">
      <c r="A121" s="131"/>
      <c r="B121" s="241"/>
      <c r="C121" s="152"/>
      <c r="D121" s="107"/>
      <c r="F121" s="299"/>
      <c r="G121" s="109"/>
    </row>
    <row r="122" spans="1:7" s="108" customFormat="1">
      <c r="A122" s="131"/>
      <c r="B122" s="241"/>
      <c r="C122" s="152"/>
      <c r="D122" s="107"/>
      <c r="F122" s="299"/>
      <c r="G122" s="109"/>
    </row>
    <row r="123" spans="1:7" s="80" customFormat="1" ht="26.4">
      <c r="A123" s="175"/>
      <c r="B123" s="176"/>
      <c r="C123" s="164" t="s">
        <v>245</v>
      </c>
      <c r="D123" s="164" t="s">
        <v>92</v>
      </c>
      <c r="E123" s="165" t="s">
        <v>93</v>
      </c>
      <c r="F123" s="174" t="s">
        <v>94</v>
      </c>
      <c r="G123" s="164" t="s">
        <v>95</v>
      </c>
    </row>
    <row r="124" spans="1:7" s="78" customFormat="1">
      <c r="A124" s="132"/>
      <c r="B124" s="242"/>
      <c r="C124" s="153"/>
      <c r="F124" s="292"/>
      <c r="G124" s="96"/>
    </row>
    <row r="125" spans="1:7" ht="26.4">
      <c r="B125" s="238">
        <v>1</v>
      </c>
      <c r="C125" s="151" t="s">
        <v>201</v>
      </c>
      <c r="D125" s="99" t="s">
        <v>159</v>
      </c>
      <c r="E125" s="81">
        <v>280</v>
      </c>
      <c r="F125" s="295">
        <v>0</v>
      </c>
      <c r="G125" s="98">
        <f>E125*F125</f>
        <v>0</v>
      </c>
    </row>
    <row r="126" spans="1:7">
      <c r="C126" s="151"/>
      <c r="D126" s="99"/>
      <c r="F126" s="295"/>
    </row>
    <row r="127" spans="1:7">
      <c r="B127" s="238">
        <f>1+B125</f>
        <v>2</v>
      </c>
      <c r="C127" s="151" t="s">
        <v>157</v>
      </c>
      <c r="D127" s="99" t="s">
        <v>15</v>
      </c>
      <c r="E127" s="81">
        <v>10</v>
      </c>
      <c r="F127" s="295">
        <v>0</v>
      </c>
      <c r="G127" s="98">
        <f>E127*F127</f>
        <v>0</v>
      </c>
    </row>
    <row r="128" spans="1:7">
      <c r="C128" s="154"/>
      <c r="D128" s="99"/>
      <c r="F128" s="295"/>
    </row>
    <row r="129" spans="1:7">
      <c r="B129" s="238">
        <f>1+B127</f>
        <v>3</v>
      </c>
      <c r="C129" s="151" t="s">
        <v>202</v>
      </c>
      <c r="D129" s="99" t="s">
        <v>15</v>
      </c>
      <c r="E129" s="81">
        <v>12</v>
      </c>
      <c r="F129" s="295">
        <v>0</v>
      </c>
      <c r="G129" s="98">
        <f>E129*F129</f>
        <v>0</v>
      </c>
    </row>
    <row r="130" spans="1:7">
      <c r="C130" s="151"/>
      <c r="D130" s="99"/>
      <c r="F130" s="295"/>
    </row>
    <row r="131" spans="1:7" s="80" customFormat="1" ht="66">
      <c r="A131" s="129"/>
      <c r="B131" s="238">
        <f>1+B129</f>
        <v>4</v>
      </c>
      <c r="C131" s="155" t="s">
        <v>203</v>
      </c>
      <c r="D131" s="103" t="s">
        <v>100</v>
      </c>
      <c r="E131" s="80">
        <v>10</v>
      </c>
      <c r="F131" s="294">
        <v>0</v>
      </c>
      <c r="G131" s="104">
        <f>E131*F131</f>
        <v>0</v>
      </c>
    </row>
    <row r="132" spans="1:7" s="80" customFormat="1">
      <c r="A132" s="129"/>
      <c r="B132" s="237"/>
      <c r="C132" s="144"/>
      <c r="D132" s="103"/>
      <c r="F132" s="294"/>
      <c r="G132" s="104"/>
    </row>
    <row r="133" spans="1:7" s="82" customFormat="1" ht="105.75" customHeight="1">
      <c r="A133" s="128"/>
      <c r="B133" s="236">
        <f>1+B131</f>
        <v>5</v>
      </c>
      <c r="C133" s="155" t="s">
        <v>204</v>
      </c>
      <c r="D133" s="101" t="s">
        <v>100</v>
      </c>
      <c r="E133" s="82">
        <v>1</v>
      </c>
      <c r="F133" s="293">
        <v>0</v>
      </c>
      <c r="G133" s="102">
        <f>E133*F133</f>
        <v>0</v>
      </c>
    </row>
    <row r="134" spans="1:7">
      <c r="C134" s="151"/>
      <c r="D134" s="99"/>
      <c r="F134" s="295"/>
    </row>
    <row r="135" spans="1:7" s="80" customFormat="1" ht="92.25" customHeight="1">
      <c r="A135" s="129"/>
      <c r="B135" s="236">
        <f>1+B133</f>
        <v>6</v>
      </c>
      <c r="C135" s="144" t="s">
        <v>205</v>
      </c>
      <c r="D135" s="103" t="s">
        <v>100</v>
      </c>
      <c r="E135" s="80">
        <v>12</v>
      </c>
      <c r="F135" s="294">
        <v>0</v>
      </c>
      <c r="G135" s="104">
        <f>E135*F135</f>
        <v>0</v>
      </c>
    </row>
    <row r="136" spans="1:7" s="80" customFormat="1">
      <c r="A136" s="129"/>
      <c r="B136" s="237"/>
      <c r="C136" s="144"/>
      <c r="D136" s="103"/>
      <c r="F136" s="294"/>
      <c r="G136" s="104"/>
    </row>
    <row r="137" spans="1:7" s="80" customFormat="1" ht="68.25" customHeight="1">
      <c r="A137" s="129"/>
      <c r="B137" s="237">
        <f>1+B135</f>
        <v>7</v>
      </c>
      <c r="C137" s="144" t="s">
        <v>206</v>
      </c>
      <c r="D137" s="103" t="s">
        <v>159</v>
      </c>
      <c r="E137" s="80">
        <v>280</v>
      </c>
      <c r="F137" s="294">
        <v>0</v>
      </c>
      <c r="G137" s="104">
        <f>E137*F137</f>
        <v>0</v>
      </c>
    </row>
    <row r="138" spans="1:7" s="80" customFormat="1">
      <c r="A138" s="129"/>
      <c r="B138" s="237"/>
      <c r="C138" s="144"/>
      <c r="D138" s="103"/>
      <c r="F138" s="294"/>
      <c r="G138" s="104"/>
    </row>
    <row r="139" spans="1:7" s="80" customFormat="1" ht="39.6">
      <c r="A139" s="129"/>
      <c r="B139" s="237">
        <f>1+B137</f>
        <v>8</v>
      </c>
      <c r="C139" s="144" t="s">
        <v>207</v>
      </c>
      <c r="D139" s="103" t="s">
        <v>63</v>
      </c>
      <c r="E139" s="80">
        <v>8</v>
      </c>
      <c r="F139" s="294">
        <v>0</v>
      </c>
      <c r="G139" s="104">
        <f>E139*F139</f>
        <v>0</v>
      </c>
    </row>
    <row r="140" spans="1:7" s="80" customFormat="1">
      <c r="A140" s="129"/>
      <c r="B140" s="237"/>
      <c r="C140" s="144"/>
      <c r="D140" s="103"/>
      <c r="F140" s="294"/>
      <c r="G140" s="104"/>
    </row>
    <row r="141" spans="1:7" s="80" customFormat="1" ht="52.8">
      <c r="A141" s="129"/>
      <c r="B141" s="237">
        <f>1+B139</f>
        <v>9</v>
      </c>
      <c r="C141" s="144" t="s">
        <v>208</v>
      </c>
      <c r="D141" s="103" t="s">
        <v>28</v>
      </c>
      <c r="E141" s="110">
        <v>12</v>
      </c>
      <c r="F141" s="294">
        <v>0</v>
      </c>
      <c r="G141" s="104">
        <f>E141*F141</f>
        <v>0</v>
      </c>
    </row>
    <row r="142" spans="1:7" s="80" customFormat="1">
      <c r="A142" s="129"/>
      <c r="B142" s="237"/>
      <c r="C142" s="144"/>
      <c r="D142" s="103"/>
      <c r="E142" s="110"/>
      <c r="F142" s="294"/>
      <c r="G142" s="104"/>
    </row>
    <row r="143" spans="1:7" s="80" customFormat="1" ht="52.5" customHeight="1">
      <c r="A143" s="129"/>
      <c r="B143" s="237">
        <f>1+B141</f>
        <v>10</v>
      </c>
      <c r="C143" s="193" t="s">
        <v>209</v>
      </c>
      <c r="D143" s="103" t="s">
        <v>28</v>
      </c>
      <c r="E143" s="110">
        <v>12</v>
      </c>
      <c r="F143" s="294">
        <v>0</v>
      </c>
      <c r="G143" s="104">
        <f>E143*F143</f>
        <v>0</v>
      </c>
    </row>
    <row r="144" spans="1:7" s="80" customFormat="1">
      <c r="A144" s="129"/>
      <c r="B144" s="237"/>
      <c r="C144" s="144"/>
      <c r="D144" s="103"/>
      <c r="E144" s="110"/>
      <c r="F144" s="294"/>
      <c r="G144" s="104"/>
    </row>
    <row r="145" spans="1:7" s="80" customFormat="1" ht="39.6">
      <c r="A145" s="129"/>
      <c r="B145" s="237">
        <f>1+B143</f>
        <v>11</v>
      </c>
      <c r="C145" s="144" t="s">
        <v>210</v>
      </c>
      <c r="D145" s="103" t="s">
        <v>28</v>
      </c>
      <c r="E145" s="110">
        <v>6</v>
      </c>
      <c r="F145" s="294">
        <v>0</v>
      </c>
      <c r="G145" s="104">
        <f>E145*F145</f>
        <v>0</v>
      </c>
    </row>
    <row r="146" spans="1:7" s="80" customFormat="1">
      <c r="A146" s="129"/>
      <c r="B146" s="237"/>
      <c r="C146" s="144"/>
      <c r="D146" s="103"/>
      <c r="F146" s="294"/>
      <c r="G146" s="104"/>
    </row>
    <row r="147" spans="1:7" s="80" customFormat="1" ht="53.4" thickBot="1">
      <c r="A147" s="129"/>
      <c r="B147" s="240">
        <f>1+B145</f>
        <v>12</v>
      </c>
      <c r="C147" s="191" t="s">
        <v>211</v>
      </c>
      <c r="D147" s="179" t="s">
        <v>28</v>
      </c>
      <c r="E147" s="192">
        <v>30</v>
      </c>
      <c r="F147" s="300">
        <v>0</v>
      </c>
      <c r="G147" s="181">
        <f>E147*F147</f>
        <v>0</v>
      </c>
    </row>
    <row r="148" spans="1:7" s="79" customFormat="1">
      <c r="A148" s="130"/>
      <c r="B148" s="239"/>
      <c r="C148" s="156"/>
      <c r="F148" s="296"/>
      <c r="G148" s="105"/>
    </row>
    <row r="149" spans="1:7" s="108" customFormat="1">
      <c r="A149" s="131"/>
      <c r="B149" s="241"/>
      <c r="C149" s="152" t="s">
        <v>155</v>
      </c>
      <c r="D149" s="107"/>
      <c r="F149" s="299"/>
      <c r="G149" s="109">
        <f>SUM(G125:G148)</f>
        <v>0</v>
      </c>
    </row>
    <row r="150" spans="1:7" s="80" customFormat="1" ht="13.8" thickBot="1">
      <c r="A150" s="129"/>
      <c r="B150" s="237"/>
      <c r="C150" s="143"/>
      <c r="D150" s="103"/>
      <c r="F150" s="294"/>
      <c r="G150" s="104"/>
    </row>
    <row r="151" spans="1:7" s="108" customFormat="1" ht="19.5" customHeight="1" thickBot="1">
      <c r="A151" s="269" t="s">
        <v>89</v>
      </c>
      <c r="B151" s="270"/>
      <c r="C151" s="270"/>
      <c r="D151" s="111"/>
      <c r="E151" s="112"/>
      <c r="F151" s="301"/>
      <c r="G151" s="113"/>
    </row>
    <row r="152" spans="1:7" s="80" customFormat="1" ht="13.8" thickTop="1">
      <c r="A152" s="265" t="str">
        <f>C20</f>
        <v>Javna razsvetljava</v>
      </c>
      <c r="B152" s="265"/>
      <c r="C152" s="265"/>
      <c r="D152" s="114"/>
      <c r="E152" s="114"/>
      <c r="F152" s="299"/>
      <c r="G152" s="109">
        <f>G120</f>
        <v>0</v>
      </c>
    </row>
    <row r="153" spans="1:7" s="80" customFormat="1">
      <c r="A153" s="265" t="str">
        <f>C123</f>
        <v>Gradbena dela</v>
      </c>
      <c r="B153" s="265"/>
      <c r="C153" s="265"/>
      <c r="D153" s="114"/>
      <c r="E153" s="114"/>
      <c r="F153" s="299"/>
      <c r="G153" s="109">
        <f>G149</f>
        <v>0</v>
      </c>
    </row>
    <row r="154" spans="1:7" s="80" customFormat="1" ht="13.8" thickBot="1">
      <c r="A154" s="133"/>
      <c r="B154" s="243"/>
      <c r="C154" s="157"/>
      <c r="D154" s="114"/>
      <c r="E154" s="114"/>
      <c r="F154" s="299"/>
      <c r="G154" s="109"/>
    </row>
    <row r="155" spans="1:7" s="108" customFormat="1" ht="13.8" thickBot="1">
      <c r="A155" s="266" t="s">
        <v>212</v>
      </c>
      <c r="B155" s="267"/>
      <c r="C155" s="267"/>
      <c r="D155" s="115"/>
      <c r="E155" s="115"/>
      <c r="F155" s="302"/>
      <c r="G155" s="116">
        <f>SUM(G152:G154)</f>
        <v>0</v>
      </c>
    </row>
    <row r="156" spans="1:7" s="118" customFormat="1">
      <c r="A156" s="134"/>
      <c r="B156" s="244"/>
      <c r="C156" s="134"/>
      <c r="D156" s="117"/>
      <c r="F156" s="119"/>
      <c r="G156" s="119"/>
    </row>
  </sheetData>
  <sheetProtection algorithmName="SHA-512" hashValue="yRJg2dHO6YjjMxLVS3sCgW7PFARTP6cNkElavgTgj1FstB+MKwfDPYpQxaeY/x2B83EJEcdIzXDEKpmZ7X939g==" saltValue="RSxvHAtyPCpUu7VzeYSxuw==" spinCount="100000" sheet="1" objects="1" scenarios="1"/>
  <mergeCells count="12">
    <mergeCell ref="C2:G2"/>
    <mergeCell ref="A152:C152"/>
    <mergeCell ref="C7:G7"/>
    <mergeCell ref="C9:G9"/>
    <mergeCell ref="C11:G11"/>
    <mergeCell ref="C13:G13"/>
    <mergeCell ref="C15:G15"/>
    <mergeCell ref="H9:N10"/>
    <mergeCell ref="A153:C153"/>
    <mergeCell ref="A155:C155"/>
    <mergeCell ref="C17:G17"/>
    <mergeCell ref="A151:C151"/>
  </mergeCells>
  <pageMargins left="0.70866141732283472" right="0.70866141732283472" top="0.55118110236220474" bottom="0.55118110236220474" header="0.31496062992125984" footer="0.31496062992125984"/>
  <pageSetup paperSize="9" orientation="portrait" r:id="rId1"/>
  <rowBreaks count="3" manualBreakCount="3">
    <brk id="18" max="16383" man="1"/>
    <brk id="53" max="16383" man="1"/>
    <brk id="12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4</vt:i4>
      </vt:variant>
    </vt:vector>
  </HeadingPairs>
  <TitlesOfParts>
    <vt:vector size="8" baseType="lpstr">
      <vt:lpstr>0 REKAPITULACIJA</vt:lpstr>
      <vt:lpstr>1 CESTE IN MK</vt:lpstr>
      <vt:lpstr>2 VODOVOD</vt:lpstr>
      <vt:lpstr>3 JAVNA RAZSV</vt:lpstr>
      <vt:lpstr>'0 REKAPITULACIJA'!Področje_tiskanja</vt:lpstr>
      <vt:lpstr>'1 CESTE IN MK'!Področje_tiskanja</vt:lpstr>
      <vt:lpstr>'2 VODOVOD'!Področje_tiskanja</vt:lpstr>
      <vt:lpstr>'3 JAVNA RAZSV'!Področje_tiskanja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Branko</dc:creator>
  <cp:lastModifiedBy>Željka Karin</cp:lastModifiedBy>
  <cp:lastPrinted>2021-03-16T02:11:00Z</cp:lastPrinted>
  <dcterms:created xsi:type="dcterms:W3CDTF">2020-11-16T10:45:20Z</dcterms:created>
  <dcterms:modified xsi:type="dcterms:W3CDTF">2021-03-17T14:02:49Z</dcterms:modified>
</cp:coreProperties>
</file>